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 Investor Relations\2020\Q1\draft sharp\"/>
    </mc:Choice>
  </mc:AlternateContent>
  <bookViews>
    <workbookView xWindow="0" yWindow="0" windowWidth="10215" windowHeight="5595"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Y SB SEK" sheetId="34" r:id="rId9"/>
    <sheet name="Key Ratios - SEK" sheetId="13" r:id="rId10"/>
    <sheet name="APMs calculated" sheetId="35" r:id="rId11"/>
    <sheet name="Sustainability" sheetId="36"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SEK'!$A$1:$R$78</definedName>
    <definedName name="_xlnm.Print_Area" localSheetId="10">'APMs calculated'!$A$1:$L$38</definedName>
    <definedName name="_xlnm.Print_Area" localSheetId="9">'Key Ratios - SEK'!$A$1:$E$75</definedName>
    <definedName name="_xlnm.Print_Area" localSheetId="2">'Q BS SEK'!$A$1:$N$48</definedName>
    <definedName name="_xlnm.Print_Area" localSheetId="3">'Q CF SEK'!$A$1:$N$68</definedName>
    <definedName name="_xlnm.Print_Area" localSheetId="4">'Q SB SEK'!$A$1:$J$59</definedName>
    <definedName name="_xlnm.Print_Area" localSheetId="0">'START PAGE'!$A$1:$F$46</definedName>
    <definedName name="_xlnm.Print_Area" localSheetId="11">Sustainability!$A$1:$H$71</definedName>
    <definedName name="_xlnm.Print_Area" localSheetId="6">'Y BS SEK'!$A$1:$E$46</definedName>
    <definedName name="_xlnm.Print_Area" localSheetId="7">'Y CF SEK'!$A$1:$E$43</definedName>
    <definedName name="_xlnm.Print_Area" localSheetId="5">'Y IS SEK'!$A$1:$E$75</definedName>
    <definedName name="_xlnm.Print_Area" localSheetId="8">'Y SB SEK'!$A$1:$C$58</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62913"/>
  <customWorkbookViews>
    <customWorkbookView name="Mattias Olsson - Personal View" guid="{39E37FBE-8800-11D4-AB30-0050048F5760}" mergeInterval="0" personalView="1" maximized="1" windowWidth="1020" windowHeight="579" activeSheetId="1"/>
  </customWorkbookViews>
</workbook>
</file>

<file path=xl/calcChain.xml><?xml version="1.0" encoding="utf-8"?>
<calcChain xmlns="http://schemas.openxmlformats.org/spreadsheetml/2006/main">
  <c r="L7" i="35" l="1"/>
  <c r="J24" i="28" l="1"/>
  <c r="J9" i="28" l="1"/>
  <c r="J14" i="28" s="1"/>
  <c r="J19" i="28" s="1"/>
  <c r="N60" i="31" l="1"/>
  <c r="N59" i="31"/>
  <c r="N58" i="31"/>
  <c r="N57" i="31"/>
  <c r="N56" i="31"/>
  <c r="N55" i="31"/>
  <c r="N54" i="31"/>
  <c r="N53" i="31"/>
  <c r="N47" i="31"/>
  <c r="N34" i="31"/>
  <c r="N25" i="31"/>
  <c r="N9" i="31"/>
  <c r="N16" i="31" s="1"/>
  <c r="N36" i="31" s="1"/>
  <c r="N40" i="31" l="1"/>
  <c r="N50" i="31"/>
  <c r="N64" i="31" s="1"/>
  <c r="M23" i="35" l="1"/>
  <c r="M7" i="35"/>
  <c r="M6" i="35"/>
  <c r="M8" i="35" s="1"/>
  <c r="M19" i="35"/>
  <c r="N45" i="8"/>
  <c r="N44" i="8"/>
  <c r="N42" i="8"/>
  <c r="N37" i="8"/>
  <c r="N36" i="8"/>
  <c r="N38" i="8" s="1"/>
  <c r="N32" i="8"/>
  <c r="N31" i="8"/>
  <c r="N26" i="8"/>
  <c r="N21" i="8"/>
  <c r="N17" i="8"/>
  <c r="N16" i="8"/>
  <c r="N10" i="8"/>
  <c r="R71" i="5"/>
  <c r="R70" i="5"/>
  <c r="R69" i="5"/>
  <c r="R68" i="5"/>
  <c r="R59" i="5"/>
  <c r="R41" i="5"/>
  <c r="R40" i="5"/>
  <c r="R39" i="5"/>
  <c r="R38" i="5"/>
  <c r="R35" i="5"/>
  <c r="R47" i="5" s="1"/>
  <c r="R26" i="5"/>
  <c r="R19" i="5"/>
  <c r="M11" i="35" s="1"/>
  <c r="R11" i="5"/>
  <c r="M12" i="35" l="1"/>
  <c r="M14" i="35" s="1"/>
  <c r="M15" i="35" s="1"/>
  <c r="R43" i="5"/>
  <c r="R65" i="5"/>
  <c r="R73" i="5" s="1"/>
  <c r="R48" i="5"/>
  <c r="R52" i="5"/>
  <c r="E36" i="13"/>
  <c r="E19" i="13"/>
  <c r="E17" i="13"/>
  <c r="D17" i="13"/>
  <c r="E54" i="13"/>
  <c r="E41" i="13"/>
  <c r="E27" i="13"/>
  <c r="E23" i="13"/>
  <c r="E7" i="13"/>
  <c r="R54" i="5" l="1"/>
  <c r="R55" i="5"/>
  <c r="D52" i="13"/>
  <c r="E59" i="13" l="1"/>
  <c r="E58" i="13"/>
  <c r="D59" i="13"/>
  <c r="D58" i="13"/>
  <c r="D49" i="13"/>
  <c r="D51" i="13" s="1"/>
  <c r="D47" i="13"/>
  <c r="D50" i="13" s="1"/>
  <c r="D45" i="13"/>
  <c r="D43" i="13"/>
  <c r="D42" i="13"/>
  <c r="D36" i="13"/>
  <c r="D33" i="13"/>
  <c r="D19" i="13"/>
  <c r="K23" i="35"/>
  <c r="L23" i="35"/>
  <c r="M60" i="31"/>
  <c r="M59" i="31"/>
  <c r="M58" i="31"/>
  <c r="M57" i="31"/>
  <c r="M56" i="31"/>
  <c r="M55" i="31"/>
  <c r="M54" i="31"/>
  <c r="M53" i="31"/>
  <c r="M47" i="31"/>
  <c r="M34" i="31"/>
  <c r="M25" i="31"/>
  <c r="M9" i="31"/>
  <c r="M16" i="31" s="1"/>
  <c r="M36" i="31" s="1"/>
  <c r="L60" i="31"/>
  <c r="L59" i="31"/>
  <c r="L58" i="31"/>
  <c r="L57" i="31"/>
  <c r="L56" i="31"/>
  <c r="L55" i="31"/>
  <c r="L54" i="31"/>
  <c r="L53" i="31"/>
  <c r="L47" i="31"/>
  <c r="L34" i="31"/>
  <c r="L25" i="31"/>
  <c r="L9" i="31"/>
  <c r="L16" i="31" s="1"/>
  <c r="L36" i="31" s="1"/>
  <c r="D39" i="25"/>
  <c r="D29" i="25"/>
  <c r="D15" i="25"/>
  <c r="D19" i="25" s="1"/>
  <c r="D41" i="25" s="1"/>
  <c r="D10" i="25"/>
  <c r="C39" i="25"/>
  <c r="C29" i="25"/>
  <c r="C15" i="25"/>
  <c r="C19" i="25" s="1"/>
  <c r="C10" i="25"/>
  <c r="D44" i="9"/>
  <c r="D45" i="9" s="1"/>
  <c r="D42" i="9"/>
  <c r="D37" i="9"/>
  <c r="D31" i="9"/>
  <c r="D26" i="9"/>
  <c r="D21" i="9"/>
  <c r="D32" i="9" s="1"/>
  <c r="D16" i="9"/>
  <c r="D10" i="9"/>
  <c r="D17" i="9" s="1"/>
  <c r="D36" i="9" s="1"/>
  <c r="D38" i="9" s="1"/>
  <c r="C44" i="9"/>
  <c r="C42" i="9"/>
  <c r="C45" i="9" s="1"/>
  <c r="C37" i="9"/>
  <c r="C31" i="9"/>
  <c r="C26" i="9"/>
  <c r="C21" i="9"/>
  <c r="C16" i="9"/>
  <c r="C10" i="9"/>
  <c r="M45" i="8"/>
  <c r="M44" i="8"/>
  <c r="M42" i="8"/>
  <c r="M37" i="8"/>
  <c r="M31" i="8"/>
  <c r="M26" i="8"/>
  <c r="M32" i="8" s="1"/>
  <c r="M21" i="8"/>
  <c r="M16" i="8"/>
  <c r="M10" i="8"/>
  <c r="M17" i="8" s="1"/>
  <c r="M36" i="8" s="1"/>
  <c r="M38" i="8" s="1"/>
  <c r="L44" i="8"/>
  <c r="L45" i="8" s="1"/>
  <c r="L42" i="8"/>
  <c r="L37" i="8"/>
  <c r="L31" i="8"/>
  <c r="L26" i="8"/>
  <c r="L21" i="8"/>
  <c r="L32" i="8" s="1"/>
  <c r="L16" i="8"/>
  <c r="L10" i="8"/>
  <c r="L17" i="8" s="1"/>
  <c r="L36" i="8" s="1"/>
  <c r="L38" i="8" s="1"/>
  <c r="K7" i="35"/>
  <c r="L19" i="35"/>
  <c r="K19" i="35"/>
  <c r="C56" i="34"/>
  <c r="C51" i="34"/>
  <c r="C46" i="34"/>
  <c r="C41" i="34"/>
  <c r="C36" i="34"/>
  <c r="C28" i="34"/>
  <c r="C23" i="34"/>
  <c r="C18" i="34"/>
  <c r="C13" i="34"/>
  <c r="C8" i="34"/>
  <c r="B56" i="34"/>
  <c r="B52" i="34"/>
  <c r="B51" i="34"/>
  <c r="B47" i="34"/>
  <c r="B46" i="34"/>
  <c r="B42" i="34"/>
  <c r="B41" i="34"/>
  <c r="B37" i="34"/>
  <c r="B36" i="34"/>
  <c r="B32" i="34"/>
  <c r="B28" i="34"/>
  <c r="B24" i="34"/>
  <c r="B23" i="34"/>
  <c r="B19" i="34"/>
  <c r="B18" i="34"/>
  <c r="B14" i="34"/>
  <c r="B13" i="34"/>
  <c r="B9" i="34"/>
  <c r="B8" i="34"/>
  <c r="I56" i="28"/>
  <c r="I51" i="28"/>
  <c r="I46" i="28"/>
  <c r="I41" i="28"/>
  <c r="I36" i="28"/>
  <c r="I28" i="28"/>
  <c r="I23" i="28"/>
  <c r="I18" i="28"/>
  <c r="I13" i="28"/>
  <c r="I9" i="28"/>
  <c r="I14" i="28" s="1"/>
  <c r="I19" i="28" s="1"/>
  <c r="I24" i="28" s="1"/>
  <c r="I32" i="28" s="1"/>
  <c r="I37" i="28" s="1"/>
  <c r="I42" i="28" s="1"/>
  <c r="I47" i="28" s="1"/>
  <c r="I52" i="28" s="1"/>
  <c r="I8" i="28"/>
  <c r="H56" i="28"/>
  <c r="H51" i="28"/>
  <c r="H46" i="28"/>
  <c r="H41" i="28"/>
  <c r="H36" i="28"/>
  <c r="H28" i="28"/>
  <c r="H23" i="28"/>
  <c r="H18" i="28"/>
  <c r="H14" i="28"/>
  <c r="H19" i="28" s="1"/>
  <c r="H24" i="28" s="1"/>
  <c r="H32" i="28" s="1"/>
  <c r="H37" i="28" s="1"/>
  <c r="H42" i="28" s="1"/>
  <c r="H47" i="28" s="1"/>
  <c r="H52" i="28" s="1"/>
  <c r="H13" i="28"/>
  <c r="H9" i="28"/>
  <c r="H8" i="28"/>
  <c r="D48" i="13" l="1"/>
  <c r="M50" i="31"/>
  <c r="M64" i="31" s="1"/>
  <c r="M40" i="31"/>
  <c r="L40" i="31"/>
  <c r="L50" i="31"/>
  <c r="L64" i="31" s="1"/>
  <c r="C41" i="25"/>
  <c r="C32" i="9"/>
  <c r="C17" i="9"/>
  <c r="C36" i="9" s="1"/>
  <c r="C38" i="9" s="1"/>
  <c r="D70" i="10"/>
  <c r="D69" i="10"/>
  <c r="D68" i="10"/>
  <c r="D67" i="10"/>
  <c r="D40" i="10"/>
  <c r="D39" i="10"/>
  <c r="D38" i="10"/>
  <c r="D37" i="10"/>
  <c r="D34" i="10"/>
  <c r="D46" i="10" s="1"/>
  <c r="D26" i="10"/>
  <c r="D21" i="10"/>
  <c r="D19" i="10"/>
  <c r="D11" i="10"/>
  <c r="C70" i="10"/>
  <c r="C69" i="10"/>
  <c r="C68" i="10"/>
  <c r="C67" i="10"/>
  <c r="C58" i="10"/>
  <c r="C40" i="10"/>
  <c r="C39" i="10"/>
  <c r="C38" i="10"/>
  <c r="C37" i="10"/>
  <c r="C34" i="10"/>
  <c r="C46" i="10" s="1"/>
  <c r="C26" i="10"/>
  <c r="C19" i="10"/>
  <c r="C21" i="10" s="1"/>
  <c r="C11" i="10"/>
  <c r="Q71" i="5"/>
  <c r="Q70" i="5"/>
  <c r="Q69" i="5"/>
  <c r="Q68" i="5"/>
  <c r="Q59" i="5"/>
  <c r="Q41" i="5"/>
  <c r="Q40" i="5"/>
  <c r="Q39" i="5"/>
  <c r="Q38" i="5"/>
  <c r="Q35" i="5"/>
  <c r="Q26" i="5"/>
  <c r="Q19" i="5"/>
  <c r="Q11" i="5"/>
  <c r="P71" i="5"/>
  <c r="P70" i="5"/>
  <c r="P69" i="5"/>
  <c r="P68" i="5"/>
  <c r="P59" i="5"/>
  <c r="P41" i="5"/>
  <c r="P40" i="5"/>
  <c r="P39" i="5"/>
  <c r="P38" i="5"/>
  <c r="P35" i="5"/>
  <c r="P26" i="5"/>
  <c r="P19" i="5"/>
  <c r="K11" i="35" s="1"/>
  <c r="P11" i="5"/>
  <c r="P21" i="5" l="1"/>
  <c r="P43" i="5"/>
  <c r="K12" i="35"/>
  <c r="K14" i="35" s="1"/>
  <c r="K15" i="35" s="1"/>
  <c r="Q47" i="5"/>
  <c r="Q48" i="5" s="1"/>
  <c r="L12" i="35"/>
  <c r="L14" i="35" s="1"/>
  <c r="Q21" i="5"/>
  <c r="L11" i="35"/>
  <c r="P47" i="5"/>
  <c r="P48" i="5" s="1"/>
  <c r="D47" i="10"/>
  <c r="D51" i="10"/>
  <c r="D64" i="10"/>
  <c r="D72" i="10" s="1"/>
  <c r="D42" i="10"/>
  <c r="C51" i="10"/>
  <c r="C47" i="10"/>
  <c r="C64" i="10"/>
  <c r="C72" i="10" s="1"/>
  <c r="C42" i="10"/>
  <c r="Q43" i="5"/>
  <c r="Q65" i="5"/>
  <c r="Q73" i="5" s="1"/>
  <c r="P65" i="5"/>
  <c r="P73" i="5" s="1"/>
  <c r="J29" i="35"/>
  <c r="P52" i="5" l="1"/>
  <c r="P55" i="5" s="1"/>
  <c r="Q52" i="5"/>
  <c r="Q55" i="5" s="1"/>
  <c r="L15" i="35"/>
  <c r="D54" i="10"/>
  <c r="D53" i="10"/>
  <c r="C53" i="10"/>
  <c r="C54" i="10"/>
  <c r="P54" i="5" l="1"/>
  <c r="Q54" i="5"/>
  <c r="O26" i="5"/>
  <c r="K59" i="31" l="1"/>
  <c r="K58" i="31"/>
  <c r="K57" i="31"/>
  <c r="K56" i="31"/>
  <c r="K54" i="31"/>
  <c r="K55" i="31"/>
  <c r="K60" i="31"/>
  <c r="J7" i="35" l="1"/>
  <c r="K53" i="31" l="1"/>
  <c r="K42" i="8" l="1"/>
  <c r="O35" i="5" l="1"/>
  <c r="M18" i="35" l="1"/>
  <c r="M20" i="35" s="1"/>
  <c r="J12" i="35"/>
  <c r="J14" i="35" s="1"/>
  <c r="O65" i="5"/>
  <c r="O47" i="5"/>
  <c r="M28" i="35" s="1"/>
  <c r="M30" i="35" s="1"/>
  <c r="M33" i="35" s="1"/>
  <c r="O19" i="5"/>
  <c r="O11" i="5"/>
  <c r="M17" i="35" l="1"/>
  <c r="M21" i="35" s="1"/>
  <c r="J11" i="35"/>
  <c r="J15" i="35" s="1"/>
  <c r="M25" i="35"/>
  <c r="O52" i="5"/>
  <c r="G13" i="28"/>
  <c r="I7" i="35" l="1"/>
  <c r="G36" i="28"/>
  <c r="G41" i="28"/>
  <c r="G46" i="28"/>
  <c r="G51" i="28"/>
  <c r="G56" i="28"/>
  <c r="F8" i="28"/>
  <c r="F13" i="28"/>
  <c r="G18" i="28"/>
  <c r="G23" i="28"/>
  <c r="G28" i="28"/>
  <c r="G9" i="28"/>
  <c r="G14" i="28" s="1"/>
  <c r="G19" i="28" s="1"/>
  <c r="G24" i="28" s="1"/>
  <c r="G32" i="28" s="1"/>
  <c r="G37" i="28" s="1"/>
  <c r="G42" i="28" s="1"/>
  <c r="G47" i="28" s="1"/>
  <c r="G52" i="28" s="1"/>
  <c r="G8" i="28"/>
  <c r="J53" i="31"/>
  <c r="K47" i="31"/>
  <c r="K34" i="31"/>
  <c r="K25" i="31"/>
  <c r="J9" i="31"/>
  <c r="K9" i="31"/>
  <c r="K16" i="31" s="1"/>
  <c r="K44" i="8"/>
  <c r="K45" i="8" s="1"/>
  <c r="J23" i="35" s="1"/>
  <c r="K37" i="8"/>
  <c r="K31" i="8"/>
  <c r="K26" i="8"/>
  <c r="K21" i="8"/>
  <c r="K16" i="8"/>
  <c r="K10" i="8"/>
  <c r="O41" i="5"/>
  <c r="O40" i="5"/>
  <c r="O39" i="5"/>
  <c r="O38" i="5"/>
  <c r="O71" i="5"/>
  <c r="O70" i="5"/>
  <c r="O69" i="5"/>
  <c r="O68" i="5"/>
  <c r="O59" i="5"/>
  <c r="K32" i="8" l="1"/>
  <c r="K36" i="31"/>
  <c r="K50" i="31" s="1"/>
  <c r="K64" i="31" s="1"/>
  <c r="K17" i="8"/>
  <c r="K36" i="8" s="1"/>
  <c r="K38" i="8" s="1"/>
  <c r="O55" i="5"/>
  <c r="O43" i="5"/>
  <c r="O48" i="5"/>
  <c r="O21" i="5"/>
  <c r="O73" i="5" l="1"/>
  <c r="O54" i="5"/>
  <c r="J60" i="31" l="1"/>
  <c r="J54" i="31"/>
  <c r="J37" i="8" l="1"/>
  <c r="J42" i="8" l="1"/>
  <c r="I42" i="8"/>
  <c r="N26" i="5" l="1"/>
  <c r="N59" i="5" l="1"/>
  <c r="N68" i="5" l="1"/>
  <c r="N69" i="5"/>
  <c r="N70" i="5"/>
  <c r="N71" i="5"/>
  <c r="N35" i="5" l="1"/>
  <c r="L18" i="35" s="1"/>
  <c r="L20" i="35" s="1"/>
  <c r="N38" i="5"/>
  <c r="N39" i="5"/>
  <c r="N40" i="5"/>
  <c r="N41" i="5"/>
  <c r="L25" i="35" l="1"/>
  <c r="I12" i="35"/>
  <c r="I14" i="35" s="1"/>
  <c r="N47" i="5"/>
  <c r="L28" i="35" s="1"/>
  <c r="L30" i="35" s="1"/>
  <c r="L33" i="35" s="1"/>
  <c r="N65" i="5"/>
  <c r="N52" i="5" l="1"/>
  <c r="L6" i="35" s="1"/>
  <c r="L8" i="35" s="1"/>
  <c r="N19" i="5"/>
  <c r="L17" i="35" s="1"/>
  <c r="L21" i="35" s="1"/>
  <c r="I11" i="35" l="1"/>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J32" i="8"/>
  <c r="J17" i="8"/>
  <c r="J36" i="8" s="1"/>
  <c r="J38" i="8" s="1"/>
  <c r="N73" i="5"/>
  <c r="I15" i="35" l="1"/>
  <c r="N21" i="5"/>
  <c r="N11" i="5"/>
  <c r="B59" i="13" l="1"/>
  <c r="B58" i="13"/>
  <c r="B19" i="13" l="1"/>
  <c r="B39" i="25" l="1"/>
  <c r="B8" i="28" l="1"/>
  <c r="I60" i="31" l="1"/>
  <c r="I59" i="31"/>
  <c r="I58" i="31"/>
  <c r="I57" i="31"/>
  <c r="I56" i="31"/>
  <c r="I55" i="31"/>
  <c r="H55" i="31"/>
  <c r="M26" i="5" l="1"/>
  <c r="M35" i="5"/>
  <c r="K18" i="35" s="1"/>
  <c r="K20" i="35" s="1"/>
  <c r="K25" i="35" l="1"/>
  <c r="M65" i="5"/>
  <c r="H12" i="35"/>
  <c r="H14" i="35" s="1"/>
  <c r="M47" i="5"/>
  <c r="K28" i="35" s="1"/>
  <c r="K30" i="35" s="1"/>
  <c r="K33" i="35" s="1"/>
  <c r="B45" i="13" l="1"/>
  <c r="G32" i="35" l="1"/>
  <c r="E56" i="28" l="1"/>
  <c r="E52" i="28"/>
  <c r="D52" i="28"/>
  <c r="E51" i="28"/>
  <c r="E47" i="28"/>
  <c r="D47" i="28"/>
  <c r="E46" i="28"/>
  <c r="E42" i="28"/>
  <c r="E37" i="28"/>
  <c r="E41" i="28"/>
  <c r="E36" i="28"/>
  <c r="E24" i="28"/>
  <c r="E23" i="28"/>
  <c r="E19" i="28"/>
  <c r="E18" i="28"/>
  <c r="E14" i="28"/>
  <c r="E13" i="28"/>
  <c r="E9" i="28"/>
  <c r="E8" i="28"/>
  <c r="D8" i="28"/>
  <c r="I54" i="31" l="1"/>
  <c r="I53" i="31"/>
  <c r="I47" i="31"/>
  <c r="I34" i="31"/>
  <c r="I25" i="31"/>
  <c r="I9" i="31"/>
  <c r="I16" i="31" s="1"/>
  <c r="I36" i="31" l="1"/>
  <c r="I50" i="31" s="1"/>
  <c r="I64" i="31" s="1"/>
  <c r="I44" i="8"/>
  <c r="I45" i="8" s="1"/>
  <c r="I37" i="8"/>
  <c r="I31" i="8"/>
  <c r="I26" i="8"/>
  <c r="I21" i="8"/>
  <c r="H21" i="8"/>
  <c r="H16" i="8"/>
  <c r="I16" i="8"/>
  <c r="I10" i="8"/>
  <c r="M68" i="5"/>
  <c r="M71" i="5"/>
  <c r="M70" i="5"/>
  <c r="M69" i="5"/>
  <c r="L71" i="5"/>
  <c r="L70" i="5"/>
  <c r="L69" i="5"/>
  <c r="L68" i="5"/>
  <c r="M59" i="5"/>
  <c r="M41" i="5"/>
  <c r="M40" i="5"/>
  <c r="M39" i="5"/>
  <c r="M38" i="5"/>
  <c r="M19" i="5"/>
  <c r="K17" i="35" s="1"/>
  <c r="K21" i="35" s="1"/>
  <c r="M11" i="5"/>
  <c r="H23" i="35" l="1"/>
  <c r="M73" i="5"/>
  <c r="H11" i="35"/>
  <c r="H15" i="35" s="1"/>
  <c r="M43" i="5"/>
  <c r="I32" i="8"/>
  <c r="I17" i="8"/>
  <c r="I36" i="8" s="1"/>
  <c r="I38" i="8" s="1"/>
  <c r="M48" i="5"/>
  <c r="M21" i="5"/>
  <c r="M52" i="5" l="1"/>
  <c r="K6" i="35" s="1"/>
  <c r="K8" i="35" s="1"/>
  <c r="E37" i="8"/>
  <c r="M54" i="5" l="1"/>
  <c r="M55" i="5"/>
  <c r="H60" i="31"/>
  <c r="H56" i="31"/>
  <c r="H54" i="31"/>
  <c r="H53" i="31"/>
  <c r="E34" i="31"/>
  <c r="D34" i="31"/>
  <c r="C34" i="31"/>
  <c r="B34" i="31"/>
  <c r="E25" i="31"/>
  <c r="D25" i="31"/>
  <c r="C25" i="31"/>
  <c r="B25" i="31"/>
  <c r="D9" i="31"/>
  <c r="H44" i="8" l="1"/>
  <c r="H37" i="8"/>
  <c r="D36" i="28" l="1"/>
  <c r="C8" i="28"/>
  <c r="H57" i="31" l="1"/>
  <c r="H58" i="31"/>
  <c r="H59" i="31"/>
  <c r="L26" i="5" l="1"/>
  <c r="L35" i="5" l="1"/>
  <c r="J18" i="35" s="1"/>
  <c r="J20" i="35" s="1"/>
  <c r="J25" i="35" l="1"/>
  <c r="L47" i="5"/>
  <c r="J28" i="35" s="1"/>
  <c r="J30" i="35" s="1"/>
  <c r="J33" i="35" s="1"/>
  <c r="L65" i="5"/>
  <c r="L40" i="5"/>
  <c r="L52" i="5" l="1"/>
  <c r="H70" i="5"/>
  <c r="L54" i="5" l="1"/>
  <c r="J6" i="35"/>
  <c r="J8" i="35" s="1"/>
  <c r="L59" i="5"/>
  <c r="L38" i="5" l="1"/>
  <c r="L39" i="5"/>
  <c r="L41" i="5"/>
  <c r="L19" i="5" l="1"/>
  <c r="J17" i="35" s="1"/>
  <c r="J21" i="35" s="1"/>
  <c r="L73" i="5" l="1"/>
  <c r="L43" i="5"/>
  <c r="L21" i="5"/>
  <c r="L55" i="5"/>
  <c r="L48" i="5"/>
  <c r="L11" i="5" l="1"/>
  <c r="G12" i="35" l="1"/>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36" i="8" s="1"/>
  <c r="H38" i="8" s="1"/>
  <c r="H50" i="31"/>
  <c r="H64" i="31" s="1"/>
  <c r="H32" i="8"/>
  <c r="D47" i="31"/>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7" i="35" l="1"/>
  <c r="I18" i="35"/>
  <c r="I20" i="35" s="1"/>
  <c r="I25" i="35" s="1"/>
  <c r="H18" i="35"/>
  <c r="H20" i="35" s="1"/>
  <c r="H25" i="35" s="1"/>
  <c r="H17" i="35"/>
  <c r="K65" i="5"/>
  <c r="F11" i="35"/>
  <c r="G17" i="35"/>
  <c r="C40" i="31"/>
  <c r="D37" i="31" s="1"/>
  <c r="D40" i="31" s="1"/>
  <c r="E37" i="31" s="1"/>
  <c r="E40" i="31" s="1"/>
  <c r="F37" i="31" s="1"/>
  <c r="I47" i="5"/>
  <c r="I48" i="5" s="1"/>
  <c r="G18" i="35"/>
  <c r="G20" i="35" s="1"/>
  <c r="G25"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G36" i="8" s="1"/>
  <c r="G38" i="8" s="1"/>
  <c r="B49" i="13"/>
  <c r="J65" i="5"/>
  <c r="J47" i="5"/>
  <c r="F36" i="31"/>
  <c r="B45" i="8"/>
  <c r="B17" i="9"/>
  <c r="B42" i="13" s="1"/>
  <c r="B43" i="13" s="1"/>
  <c r="G32" i="8"/>
  <c r="F43" i="5"/>
  <c r="H43" i="5"/>
  <c r="F47" i="5"/>
  <c r="B17" i="35"/>
  <c r="G21" i="5"/>
  <c r="F18" i="35"/>
  <c r="F20" i="35" s="1"/>
  <c r="B41" i="25"/>
  <c r="I65" i="5"/>
  <c r="I73" i="5" s="1"/>
  <c r="I43" i="5"/>
  <c r="D8" i="35"/>
  <c r="D18" i="35"/>
  <c r="D20" i="35" s="1"/>
  <c r="G47" i="5"/>
  <c r="G65" i="5"/>
  <c r="B18" i="35"/>
  <c r="B20" i="35" s="1"/>
  <c r="C32" i="8"/>
  <c r="G36" i="31"/>
  <c r="H47" i="5"/>
  <c r="B45" i="9"/>
  <c r="D11" i="35"/>
  <c r="J43" i="5"/>
  <c r="J21" i="5"/>
  <c r="B12" i="35"/>
  <c r="B14" i="35" s="1"/>
  <c r="K21" i="5"/>
  <c r="K43" i="5"/>
  <c r="H21" i="5"/>
  <c r="F17" i="35"/>
  <c r="E17" i="8"/>
  <c r="E36" i="8" s="1"/>
  <c r="E38" i="8" s="1"/>
  <c r="F25" i="35" l="1"/>
  <c r="D25" i="35"/>
  <c r="I52" i="5"/>
  <c r="I54" i="5" s="1"/>
  <c r="B47" i="13"/>
  <c r="B50" i="13" s="1"/>
  <c r="F15" i="35"/>
  <c r="H28" i="35"/>
  <c r="H30" i="35" s="1"/>
  <c r="H33" i="35" s="1"/>
  <c r="I21" i="35"/>
  <c r="K73" i="5"/>
  <c r="K52" i="5"/>
  <c r="I6" i="35" s="1"/>
  <c r="I33" i="35"/>
  <c r="G73" i="5"/>
  <c r="H21" i="35"/>
  <c r="B21" i="35"/>
  <c r="D15" i="35"/>
  <c r="F40" i="31"/>
  <c r="G37" i="31" s="1"/>
  <c r="G40" i="31" s="1"/>
  <c r="J73" i="5"/>
  <c r="J52" i="5"/>
  <c r="F73" i="5"/>
  <c r="G28" i="35"/>
  <c r="G30" i="35" s="1"/>
  <c r="G33" i="35" s="1"/>
  <c r="D46" i="13" s="1"/>
  <c r="K48" i="5"/>
  <c r="D21" i="35"/>
  <c r="J48" i="5"/>
  <c r="F28" i="35"/>
  <c r="F30" i="35" s="1"/>
  <c r="F33" i="35" s="1"/>
  <c r="E50" i="31"/>
  <c r="E64" i="31" s="1"/>
  <c r="C50" i="31"/>
  <c r="C64" i="31" s="1"/>
  <c r="B23" i="35"/>
  <c r="B25" i="35" s="1"/>
  <c r="B53" i="10"/>
  <c r="B36" i="9"/>
  <c r="B38" i="9" s="1"/>
  <c r="B51" i="13"/>
  <c r="F50" i="31"/>
  <c r="F64" i="31" s="1"/>
  <c r="B15" i="35"/>
  <c r="F48" i="5"/>
  <c r="G21" i="35"/>
  <c r="F52" i="5"/>
  <c r="G52" i="5"/>
  <c r="D28" i="35"/>
  <c r="D30" i="35" s="1"/>
  <c r="D33" i="35" s="1"/>
  <c r="G48" i="5"/>
  <c r="F21" i="35"/>
  <c r="G50" i="31"/>
  <c r="G64" i="31" s="1"/>
  <c r="B28" i="35"/>
  <c r="B30" i="35" s="1"/>
  <c r="B33" i="35" s="1"/>
  <c r="B46" i="13" s="1"/>
  <c r="H48" i="5"/>
  <c r="H52" i="5"/>
  <c r="I55" i="5" l="1"/>
  <c r="B48" i="13"/>
  <c r="F54" i="5"/>
  <c r="I8" i="35"/>
  <c r="H8" i="35"/>
  <c r="K54" i="5"/>
  <c r="F8" i="35"/>
  <c r="K55" i="5"/>
  <c r="G8" i="35"/>
  <c r="J55" i="5"/>
  <c r="J54" i="5"/>
  <c r="H37" i="31"/>
  <c r="H40" i="31" s="1"/>
  <c r="I37" i="31" s="1"/>
  <c r="I40" i="31" s="1"/>
  <c r="J37" i="31" s="1"/>
  <c r="J40" i="31" s="1"/>
  <c r="K37" i="31" s="1"/>
  <c r="K40" i="31" s="1"/>
  <c r="F55" i="5"/>
  <c r="G54" i="5"/>
  <c r="G55" i="5"/>
  <c r="H55" i="5"/>
  <c r="H54" i="5"/>
</calcChain>
</file>

<file path=xl/sharedStrings.xml><?xml version="1.0" encoding="utf-8"?>
<sst xmlns="http://schemas.openxmlformats.org/spreadsheetml/2006/main" count="873" uniqueCount="444">
  <si>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</si>
  <si>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</si>
  <si>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</si>
  <si>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</si>
  <si>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</si>
  <si>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</si>
  <si>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</si>
  <si>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</si>
  <si>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</si>
  <si>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</si>
  <si>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</si>
  <si>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</si>
  <si>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</si>
  <si>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</si>
  <si>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</si>
  <si>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</si>
  <si>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</si>
  <si>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</si>
  <si>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</si>
  <si>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</si>
  <si>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</si>
  <si>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</si>
  <si>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</si>
  <si>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</si>
  <si>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</si>
  <si>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</si>
  <si>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</si>
  <si>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</si>
  <si>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</si>
  <si>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</si>
  <si>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</si>
  <si>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</si>
  <si>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</si>
  <si>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</si>
  <si>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</si>
  <si>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</si>
  <si>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</si>
  <si>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</si>
  <si>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</si>
  <si>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</si>
  <si>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</si>
  <si>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</si>
  <si>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</si>
  <si>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</si>
  <si>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</si>
  <si>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</si>
  <si>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</si>
  <si>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</si>
  <si>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</si>
  <si>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</si>
  <si>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</si>
  <si>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</si>
  <si>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</si>
  <si>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</si>
  <si>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</si>
  <si>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</si>
  <si>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</si>
  <si>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</si>
  <si>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</si>
  <si>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</si>
  <si>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</si>
  <si>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</si>
  <si>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</si>
  <si>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</si>
  <si>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</si>
  <si>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</si>
  <si>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</si>
  <si>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</si>
  <si>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</si>
  <si>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</si>
  <si>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</si>
  <si>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</si>
  <si>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</si>
  <si>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</si>
  <si>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</si>
  <si>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</si>
  <si>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</si>
  <si>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</si>
  <si>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</si>
  <si>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</si>
  <si>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</si>
  <si>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</si>
  <si>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</si>
  <si>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</si>
  <si>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</si>
  <si>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</si>
  <si>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</si>
  <si>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</si>
  <si>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</si>
  <si>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</si>
  <si>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</si>
  <si>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</si>
  <si>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</si>
  <si>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</si>
  <si>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</si>
  <si>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</si>
  <si>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</si>
  <si>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</si>
  <si>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</si>
  <si>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</si>
  <si>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</si>
  <si>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</si>
  <si>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</si>
  <si>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</si>
  <si>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</si>
  <si>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</si>
  <si>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</si>
  <si>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</si>
  <si>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</si>
  <si>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</si>
  <si>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</si>
  <si>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</si>
  <si>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</si>
  <si>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</si>
  <si>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</si>
  <si>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</si>
  <si>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</si>
  <si>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</si>
  <si>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</si>
  <si>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</si>
  <si>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</si>
  <si>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</si>
  <si>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</si>
  <si>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</si>
  <si>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</si>
  <si>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</si>
  <si>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</si>
  <si>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</si>
  <si>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</si>
  <si>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</si>
  <si>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</si>
  <si>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</si>
  <si>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</si>
  <si>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</si>
  <si>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</si>
  <si>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</si>
  <si>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</si>
  <si>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</si>
  <si>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</si>
  <si>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</si>
  <si>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</si>
  <si>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</si>
  <si>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</si>
  <si>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</si>
  <si>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</si>
  <si>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</si>
  <si>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</si>
  <si>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</si>
  <si>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</si>
  <si>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</si>
  <si>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</si>
  <si>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</si>
  <si>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</si>
  <si>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</si>
  <si>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</si>
  <si>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</si>
  <si>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</si>
  <si>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</si>
  <si>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</si>
  <si>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</si>
  <si>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</si>
  <si>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</si>
  <si>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</si>
  <si>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</si>
  <si>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</si>
  <si>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</si>
  <si>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</si>
  <si>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</si>
  <si>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</si>
  <si>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</si>
  <si>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</si>
  <si>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</si>
  <si>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</si>
  <si>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</si>
  <si>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</si>
  <si>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</si>
  <si>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</si>
  <si>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</si>
  <si>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</si>
  <si>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</si>
  <si>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</si>
  <si>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</si>
  <si>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</si>
  <si>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</si>
  <si>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</si>
  <si>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</si>
  <si>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</si>
  <si>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</si>
  <si>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</si>
  <si>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</si>
  <si>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</si>
  <si>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</si>
  <si>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</si>
  <si>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</si>
  <si>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r>
      <t>Capital employed, average</t>
    </r>
    <r>
      <rPr>
        <vertAlign val="superscript"/>
        <sz val="10"/>
        <rFont val="Arial"/>
        <family val="2"/>
      </rPr>
      <t>1)</t>
    </r>
  </si>
  <si>
    <r>
      <t xml:space="preserve">   Capital employed turnover ratio</t>
    </r>
    <r>
      <rPr>
        <vertAlign val="superscript"/>
        <sz val="10"/>
        <rFont val="Arial"/>
        <family val="2"/>
      </rPr>
      <t>1)</t>
    </r>
  </si>
  <si>
    <r>
      <t>Return on capital employed</t>
    </r>
    <r>
      <rPr>
        <vertAlign val="superscript"/>
        <sz val="10"/>
        <rFont val="Arial"/>
        <family val="2"/>
      </rPr>
      <t>1)</t>
    </r>
  </si>
  <si>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</si>
  <si>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</si>
  <si>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</si>
  <si>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</si>
  <si>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</si>
  <si>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</si>
  <si>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</si>
  <si>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</si>
  <si>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</si>
  <si>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</si>
  <si>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</si>
  <si>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</si>
  <si>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</si>
  <si>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</si>
  <si>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</si>
  <si>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</si>
  <si>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</si>
  <si>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</si>
  <si>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</si>
  <si>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</si>
  <si>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</si>
  <si>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</si>
  <si>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</si>
  <si>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</si>
  <si>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</si>
  <si>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</si>
  <si>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</si>
  <si>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</si>
  <si>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</si>
  <si>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</si>
  <si>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</si>
  <si>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</si>
  <si>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</si>
  <si>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</si>
  <si>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</si>
  <si>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</si>
  <si>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</si>
  <si>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</si>
  <si>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</si>
  <si>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</si>
  <si>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</si>
  <si>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</si>
  <si>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</si>
  <si>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</si>
  <si>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</si>
  <si>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</si>
  <si>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</si>
  <si>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</si>
  <si>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</si>
  <si>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</si>
  <si>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r>
      <t>2016</t>
    </r>
    <r>
      <rPr>
        <b/>
        <vertAlign val="superscript"/>
        <sz val="10"/>
        <color indexed="8"/>
        <rFont val="Arial"/>
        <family val="2"/>
      </rPr>
      <t>1)</t>
    </r>
  </si>
  <si>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</si>
  <si>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</si>
  <si>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</si>
  <si>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</si>
  <si>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</si>
  <si>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</si>
  <si>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</si>
  <si>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</si>
  <si>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</si>
  <si>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</si>
  <si>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</si>
  <si>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</si>
  <si>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</si>
  <si>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</si>
  <si>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</si>
  <si>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</si>
  <si>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</si>
  <si>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</si>
  <si>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</si>
  <si>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</si>
  <si>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</si>
  <si>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</si>
  <si>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</si>
  <si>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</si>
  <si>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</si>
  <si>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</si>
  <si>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</si>
  <si>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</si>
  <si>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</si>
  <si>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</si>
  <si>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</si>
  <si>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</si>
  <si>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</si>
  <si>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</si>
  <si>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</si>
  <si>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</si>
  <si>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</si>
  <si>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</si>
  <si>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</si>
  <si>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</si>
  <si>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</si>
  <si>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</si>
  <si>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</si>
  <si>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</si>
  <si>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</si>
  <si>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</si>
  <si>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</si>
  <si>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</si>
  <si>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</si>
  <si>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</si>
  <si>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</si>
  <si>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</si>
  <si>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</si>
  <si>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</si>
  <si>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</si>
  <si>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</si>
  <si>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</si>
  <si>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</si>
  <si>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</si>
  <si>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</si>
  <si>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</si>
  <si>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</si>
  <si>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</si>
  <si>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</si>
  <si>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</si>
  <si>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</si>
  <si>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</si>
  <si>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</si>
  <si>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</si>
  <si>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</si>
  <si>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</si>
  <si>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</si>
  <si>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</si>
  <si>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</si>
  <si>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</si>
  <si>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</si>
  <si>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</si>
  <si>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</si>
  <si>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</si>
  <si>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</si>
  <si>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</si>
  <si>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</si>
  <si>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</si>
  <si>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</si>
  <si>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</si>
  <si>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</si>
  <si>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</si>
  <si>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</si>
  <si>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</si>
  <si>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</si>
  <si>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</si>
  <si>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</si>
  <si>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</si>
  <si>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</si>
  <si>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</si>
  <si>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</si>
  <si>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</si>
  <si>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</si>
  <si>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</si>
  <si>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</si>
  <si>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</si>
  <si>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</si>
  <si>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</si>
  <si>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</si>
  <si>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</si>
  <si>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</si>
  <si>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</si>
  <si>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</si>
  <si>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</si>
  <si>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</si>
  <si>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</si>
  <si>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</si>
  <si>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</si>
  <si>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</si>
  <si>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2017</t>
    </r>
    <r>
      <rPr>
        <b/>
        <vertAlign val="superscript"/>
        <sz val="10"/>
        <rFont val="Arial"/>
        <family val="2"/>
      </rPr>
      <t xml:space="preserve">2) </t>
    </r>
  </si>
  <si>
    <t>3) Proposed by the Board of Directors.</t>
  </si>
  <si>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</si>
  <si>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</si>
  <si>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</si>
  <si>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</si>
  <si>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</si>
  <si>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</si>
  <si>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</si>
  <si>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</si>
  <si>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</si>
  <si>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</si>
  <si>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</si>
  <si>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</si>
  <si>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</si>
  <si>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</si>
  <si>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</si>
  <si>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</si>
  <si>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</si>
  <si>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</si>
  <si>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</si>
  <si>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</si>
  <si>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</si>
  <si>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</si>
  <si>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</si>
  <si>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</si>
  <si>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</si>
  <si>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</si>
  <si>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rPr>
        <i/>
        <vertAlign val="superscript"/>
        <sz val="10"/>
        <rFont val="Arial"/>
        <family val="2"/>
      </rPr>
      <t xml:space="preserve">3) </t>
    </r>
    <r>
      <rPr>
        <i/>
        <sz val="10"/>
        <rFont val="Arial"/>
        <family val="2"/>
      </rPr>
      <t>Q4 2018 Includes reallocation of MSEK -68 within net financial items related to discontinued operations.</t>
    </r>
  </si>
  <si>
    <r>
      <t xml:space="preserve">Cash flow from operations and cash flow from investments, excluding company acquisitions/divestments and currency hedges of loans.
</t>
    </r>
    <r>
      <rPr>
        <i/>
        <sz val="10"/>
        <color indexed="23"/>
        <rFont val="Arial"/>
        <family val="2"/>
      </rPr>
      <t>Kassaflödet från den löpande verksamheten och kassaflödet från investeringsverksamheten exklusive rörelseförvärv och -avyttringar och valutasäkringar av lån.</t>
    </r>
  </si>
  <si>
    <t>3)</t>
  </si>
  <si>
    <r>
      <t>Cash flow</t>
    </r>
    <r>
      <rPr>
        <b/>
        <vertAlign val="superscript"/>
        <sz val="10"/>
        <rFont val="Arial"/>
        <family val="2"/>
      </rPr>
      <t>1)</t>
    </r>
  </si>
  <si>
    <r>
      <t>Financial position and return</t>
    </r>
    <r>
      <rPr>
        <b/>
        <vertAlign val="superscript"/>
        <sz val="10"/>
        <rFont val="Arial"/>
        <family val="2"/>
      </rPr>
      <t xml:space="preserve"> 1)</t>
    </r>
  </si>
  <si>
    <r>
      <t xml:space="preserve">Orders received </t>
    </r>
    <r>
      <rPr>
        <b/>
        <vertAlign val="superscript"/>
        <sz val="10"/>
        <rFont val="Arial"/>
        <family val="2"/>
      </rPr>
      <t>1)</t>
    </r>
  </si>
  <si>
    <r>
      <t xml:space="preserve">2017 </t>
    </r>
    <r>
      <rPr>
        <b/>
        <vertAlign val="superscript"/>
        <sz val="10"/>
        <rFont val="Arial"/>
        <family val="2"/>
      </rPr>
      <t>2)</t>
    </r>
  </si>
  <si>
    <r>
      <t>2018</t>
    </r>
    <r>
      <rPr>
        <b/>
        <vertAlign val="superscript"/>
        <sz val="10"/>
        <rFont val="Arial"/>
        <family val="2"/>
      </rPr>
      <t xml:space="preserve"> 2)</t>
    </r>
  </si>
  <si>
    <r>
      <t>Key Figures per share</t>
    </r>
    <r>
      <rPr>
        <b/>
        <vertAlign val="superscript"/>
        <sz val="10"/>
        <rFont val="Arial"/>
        <family val="2"/>
      </rPr>
      <t xml:space="preserve"> 1)</t>
    </r>
  </si>
  <si>
    <t>1) Figures for 2017 have been restated for IFRS15</t>
  </si>
  <si>
    <t>2) Including discontinued operations</t>
  </si>
  <si>
    <t xml:space="preserve">New goals from 2019, see below for 2017 and 2018 based on previous goals. </t>
  </si>
  <si>
    <r>
      <t>Direct economic value</t>
    </r>
    <r>
      <rPr>
        <i/>
        <vertAlign val="superscript"/>
        <sz val="10"/>
        <rFont val="Arial"/>
        <family val="2"/>
      </rPr>
      <t xml:space="preserve"> 2)</t>
    </r>
  </si>
  <si>
    <t>Costs for direct taxes to governments</t>
  </si>
  <si>
    <t xml:space="preserve">- </t>
  </si>
  <si>
    <t>ENVIRONMENT</t>
  </si>
  <si>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</si>
  <si>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</si>
  <si>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t>Waste (in kg)/COS</t>
  </si>
  <si>
    <r>
      <t>Water consumption (m</t>
    </r>
    <r>
      <rPr>
        <vertAlign val="superscript"/>
        <sz val="10"/>
        <rFont val="Arial"/>
        <family val="2"/>
      </rPr>
      <t>3</t>
    </r>
    <r>
      <rPr>
        <sz val="10"/>
        <rFont val="Arial"/>
        <family val="2"/>
      </rPr>
      <t xml:space="preserve">)/COS </t>
    </r>
    <r>
      <rPr>
        <vertAlign val="superscript"/>
        <sz val="10"/>
        <rFont val="Arial"/>
        <family val="2"/>
      </rPr>
      <t>7)</t>
    </r>
  </si>
  <si>
    <t>Significant direct suppliers with an approved environmental management system, %</t>
  </si>
  <si>
    <t>PEOPLE</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</si>
  <si>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</si>
  <si>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</si>
  <si>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</si>
  <si>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</si>
  <si>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t>SAFETY AND WELL-BEING</t>
  </si>
  <si>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</si>
  <si>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</si>
  <si>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</si>
  <si>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</si>
  <si>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</si>
  <si>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</si>
  <si>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</si>
  <si>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r>
      <t xml:space="preserve">Degree to which employees agree Atlas Copco takes a genuine interest in their well-being (score) </t>
    </r>
    <r>
      <rPr>
        <vertAlign val="superscript"/>
        <sz val="10"/>
        <rFont val="Arial"/>
        <family val="2"/>
      </rPr>
      <t>7)</t>
    </r>
  </si>
  <si>
    <t>A balanced safety pyramid (yes/no)</t>
  </si>
  <si>
    <t>yes</t>
  </si>
  <si>
    <t>ETHICS</t>
  </si>
  <si>
    <r>
      <t xml:space="preserve">Employees signed compliance to the Business Code of Practice, % </t>
    </r>
    <r>
      <rPr>
        <vertAlign val="superscript"/>
        <sz val="10"/>
        <rFont val="Arial"/>
        <family val="2"/>
      </rPr>
      <t>9)</t>
    </r>
  </si>
  <si>
    <r>
      <t xml:space="preserve">Employees trained in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</si>
  <si>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</si>
  <si>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</si>
  <si>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2) Direct economic value include revenues, other operating income, financial income, profit from divested companies and share of profit in associated companies.</t>
  </si>
  <si>
    <t>5) The total energy includes both indirect and direct energy used. The calculation of indirect energy, i.e. energy purchased externally by the company, includes electricity (95%) and district heating (5%)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</si>
  <si>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</si>
  <si>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</si>
  <si>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</si>
  <si>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10) The scope for distributors signing the Business Code of Practice was reviewed and updated in 2019. </t>
  </si>
  <si>
    <t>For further information, see the annual report</t>
  </si>
  <si>
    <t>Click on + to see previous periods</t>
  </si>
  <si>
    <t>Click on + to see Atlas Copco Group's ESG Performance for 2017 and 2018 according to the previous goals</t>
  </si>
  <si>
    <t xml:space="preserve">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 Out of scope emissions data for from direct CO2 emissions from biologically sequestered carbon (eg. CO2 from burning biomass/biofuels) was 255 tonnes in 2019. </t>
  </si>
  <si>
    <r>
      <t xml:space="preserve">of which Interest Net </t>
    </r>
    <r>
      <rPr>
        <vertAlign val="superscript"/>
        <sz val="10"/>
        <rFont val="Arial"/>
        <family val="2"/>
      </rPr>
      <t>3)</t>
    </r>
  </si>
  <si>
    <r>
      <t xml:space="preserve">Revenues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</si>
</sst>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3">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b/>
      <sz val="10"/>
      <color rgb="FF00B0F0"/>
      <name val="Arial"/>
      <family val="2"/>
    </font>
    <font>
      <b/>
      <sz val="12"/>
      <color rgb="FFFF0000"/>
      <name val="Arial"/>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4">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5" fillId="59" borderId="0" applyNumberFormat="0" applyBorder="0" applyAlignment="0" applyProtection="0"/>
    <xf numFmtId="0" fontId="114"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6"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7"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8"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1"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1" fillId="0" borderId="0" applyFont="0" applyFill="0" applyBorder="0" applyAlignment="0" applyProtection="0"/>
    <xf numFmtId="0" fontId="121"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1" fillId="0" borderId="0" applyFont="0" applyFill="0" applyBorder="0" applyAlignment="0" applyProtection="0"/>
    <xf numFmtId="3" fontId="122"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3"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4"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5"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0" fillId="0" borderId="0"/>
    <xf numFmtId="0" fontId="1" fillId="0" borderId="0"/>
    <xf numFmtId="182" fontId="41" fillId="0" borderId="0"/>
    <xf numFmtId="192" fontId="3" fillId="0" borderId="0"/>
    <xf numFmtId="0" fontId="1" fillId="0" borderId="0"/>
    <xf numFmtId="0" fontId="126"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7" fillId="0" borderId="0"/>
    <xf numFmtId="0" fontId="5" fillId="0" borderId="0"/>
    <xf numFmtId="192" fontId="120"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8" fillId="0" borderId="0" applyNumberFormat="0" applyFill="0" applyBorder="0" applyAlignment="0" applyProtection="0"/>
    <xf numFmtId="192" fontId="128" fillId="0" borderId="0" applyNumberFormat="0" applyFill="0" applyBorder="0" applyAlignment="0" applyProtection="0"/>
    <xf numFmtId="0" fontId="129"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2"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0"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8">
      <alignment vertical="center"/>
    </xf>
    <xf numFmtId="199" fontId="132" fillId="81" borderId="49"/>
    <xf numFmtId="0" fontId="132" fillId="0" borderId="9"/>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3" fillId="2" borderId="0" applyNumberFormat="0" applyBorder="0" applyAlignment="0" applyProtection="0">
      <alignment vertical="center"/>
    </xf>
    <xf numFmtId="0" fontId="133" fillId="3" borderId="0" applyNumberFormat="0" applyBorder="0" applyAlignment="0" applyProtection="0">
      <alignment vertical="center"/>
    </xf>
    <xf numFmtId="0" fontId="133" fillId="4" borderId="0" applyNumberFormat="0" applyBorder="0" applyAlignment="0" applyProtection="0">
      <alignment vertical="center"/>
    </xf>
    <xf numFmtId="0" fontId="133" fillId="5" borderId="0" applyNumberFormat="0" applyBorder="0" applyAlignment="0" applyProtection="0">
      <alignment vertical="center"/>
    </xf>
    <xf numFmtId="0" fontId="133" fillId="6" borderId="0" applyNumberFormat="0" applyBorder="0" applyAlignment="0" applyProtection="0">
      <alignment vertical="center"/>
    </xf>
    <xf numFmtId="0" fontId="133"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3" fillId="9" borderId="0" applyNumberFormat="0" applyBorder="0" applyAlignment="0" applyProtection="0">
      <alignment vertical="center"/>
    </xf>
    <xf numFmtId="0" fontId="133" fillId="11" borderId="0" applyNumberFormat="0" applyBorder="0" applyAlignment="0" applyProtection="0">
      <alignment vertical="center"/>
    </xf>
    <xf numFmtId="0" fontId="133" fillId="13" borderId="0" applyNumberFormat="0" applyBorder="0" applyAlignment="0" applyProtection="0">
      <alignment vertical="center"/>
    </xf>
    <xf numFmtId="0" fontId="133" fillId="5" borderId="0" applyNumberFormat="0" applyBorder="0" applyAlignment="0" applyProtection="0">
      <alignment vertical="center"/>
    </xf>
    <xf numFmtId="0" fontId="133" fillId="9" borderId="0" applyNumberFormat="0" applyBorder="0" applyAlignment="0" applyProtection="0">
      <alignment vertical="center"/>
    </xf>
    <xf numFmtId="0" fontId="133"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4" fillId="16"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17" borderId="0" applyNumberFormat="0" applyBorder="0" applyAlignment="0" applyProtection="0">
      <alignment vertical="center"/>
    </xf>
    <xf numFmtId="0" fontId="134" fillId="18" borderId="0" applyNumberFormat="0" applyBorder="0" applyAlignment="0" applyProtection="0">
      <alignment vertical="center"/>
    </xf>
    <xf numFmtId="0" fontId="134"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6"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7" fillId="28" borderId="0" applyNumberFormat="0" applyBorder="0" applyAlignment="0" applyProtection="0"/>
    <xf numFmtId="193" fontId="12" fillId="0" borderId="0" applyFill="0" applyBorder="0" applyAlignment="0"/>
    <xf numFmtId="192" fontId="118"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4" fillId="36" borderId="3" applyNumberFormat="0" applyAlignment="0" applyProtection="0"/>
    <xf numFmtId="192" fontId="125"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0"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7" fillId="0" borderId="0"/>
    <xf numFmtId="192" fontId="120" fillId="0" borderId="0"/>
    <xf numFmtId="192" fontId="1" fillId="0" borderId="0"/>
    <xf numFmtId="192" fontId="120"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8"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7" fillId="0" borderId="56" applyNumberFormat="0" applyProtection="0">
      <alignment horizontal="right" vertical="center"/>
    </xf>
    <xf numFmtId="203" fontId="138" fillId="0" borderId="57" applyNumberFormat="0" applyProtection="0">
      <alignment horizontal="right" vertical="center"/>
    </xf>
    <xf numFmtId="0" fontId="138" fillId="84" borderId="58" applyNumberFormat="0" applyAlignment="0" applyProtection="0">
      <alignment horizontal="left" vertical="center" indent="1"/>
    </xf>
    <xf numFmtId="0" fontId="139" fillId="85" borderId="58" applyNumberFormat="0" applyAlignment="0" applyProtection="0">
      <alignment horizontal="left" vertical="center" indent="1"/>
    </xf>
    <xf numFmtId="203" fontId="137" fillId="86" borderId="58" applyNumberFormat="0" applyAlignment="0" applyProtection="0">
      <alignment horizontal="left" vertical="center" indent="1"/>
    </xf>
    <xf numFmtId="0" fontId="138"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3"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577">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0" fontId="5" fillId="0" borderId="0" xfId="431" applyFont="1" applyFill="1" applyBorder="1" applyAlignment="1">
      <alignment horizontal="right"/>
    </xf>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5" fillId="0" borderId="0" xfId="431" applyNumberFormat="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5" fillId="0" borderId="0" xfId="427" applyFont="1" applyFill="1" applyBorder="1" applyAlignment="1">
      <alignment horizontal="right"/>
    </xf>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2" fontId="5" fillId="52" borderId="0" xfId="0" applyNumberFormat="1" applyFont="1" applyFill="1" applyBorder="1" applyAlignment="1">
      <alignment horizontal="right" vertical="top" wrapText="1"/>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169" fontId="5" fillId="52" borderId="0" xfId="0" applyNumberFormat="1" applyFont="1" applyFill="1" applyBorder="1" applyAlignment="1">
      <alignment horizontal="right"/>
    </xf>
    <xf numFmtId="169" fontId="5" fillId="52" borderId="23" xfId="0" applyNumberFormat="1" applyFont="1" applyFill="1" applyBorder="1" applyAlignment="1">
      <alignment horizontal="right"/>
    </xf>
    <xf numFmtId="0" fontId="100" fillId="0" borderId="0" xfId="431" applyNumberFormat="1" applyFont="1" applyFill="1" applyBorder="1"/>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101" fillId="0" borderId="0" xfId="431" applyFont="1" applyFill="1" applyBorder="1" applyAlignment="1">
      <alignment horizontal="right"/>
    </xf>
    <xf numFmtId="0" fontId="101" fillId="0" borderId="0" xfId="431" applyNumberFormat="1"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0" borderId="0" xfId="0" applyNumberFormat="1" applyFont="1" applyBorder="1" applyAlignment="1">
      <alignment horizontal="right"/>
    </xf>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102" fillId="0" borderId="0" xfId="431" applyNumberFormat="1" applyFont="1" applyFill="1" applyBorder="1" applyAlignment="1">
      <alignment horizontal="right"/>
    </xf>
    <xf numFmtId="0" fontId="102" fillId="0" borderId="0" xfId="431" applyFont="1" applyFill="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11"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0" fontId="5" fillId="0" borderId="0" xfId="0" applyNumberFormat="1" applyFont="1" applyBorder="1"/>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165" fontId="102" fillId="54" borderId="0" xfId="248" applyNumberFormat="1" applyFont="1" applyFill="1" applyBorder="1" applyAlignment="1">
      <alignment horizontal="left"/>
    </xf>
    <xf numFmtId="0" fontId="7" fillId="0" borderId="0" xfId="385" applyFont="1" applyFill="1" applyBorder="1"/>
    <xf numFmtId="0" fontId="8" fillId="0" borderId="0" xfId="385" applyFont="1" applyFill="1" applyBorder="1" applyAlignment="1">
      <alignment horizontal="right"/>
    </xf>
    <xf numFmtId="3" fontId="5" fillId="50" borderId="0" xfId="248" applyNumberFormat="1" applyFont="1" applyFill="1" applyBorder="1" applyAlignment="1">
      <alignment horizontal="right"/>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3" fontId="11" fillId="52" borderId="0" xfId="248" applyNumberFormat="1" applyFont="1" applyFill="1" applyBorder="1" applyAlignment="1">
      <alignment horizontal="right"/>
    </xf>
    <xf numFmtId="166" fontId="5" fillId="52" borderId="0" xfId="248" applyNumberFormat="1" applyFont="1" applyFill="1" applyBorder="1" applyAlignment="1">
      <alignment horizontal="right"/>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1"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2"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5" fillId="53" borderId="0" xfId="426" applyFont="1" applyFill="1" applyBorder="1" applyAlignment="1">
      <alignment horizontal="left"/>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0" fontId="11" fillId="0" borderId="0" xfId="426" applyFont="1" applyBorder="1"/>
    <xf numFmtId="0" fontId="5" fillId="0" borderId="0" xfId="426" applyFont="1" applyBorder="1" applyAlignment="1"/>
    <xf numFmtId="3" fontId="5" fillId="0" borderId="0" xfId="426" applyNumberFormat="1" applyBorder="1"/>
    <xf numFmtId="167" fontId="11" fillId="0" borderId="0" xfId="459" applyNumberFormat="1" applyFont="1" applyBorder="1"/>
    <xf numFmtId="9"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3" fontId="11" fillId="0" borderId="0" xfId="426" applyNumberFormat="1" applyFont="1" applyBorder="1"/>
    <xf numFmtId="190" fontId="5" fillId="0" borderId="0" xfId="426" applyNumberFormat="1" applyBorder="1"/>
    <xf numFmtId="0" fontId="5" fillId="0" borderId="0" xfId="426" applyFont="1" applyBorder="1"/>
    <xf numFmtId="0" fontId="5" fillId="0" borderId="0" xfId="426" applyFont="1" applyFill="1" applyBorder="1"/>
    <xf numFmtId="0" fontId="102" fillId="54" borderId="0" xfId="412" applyNumberFormat="1" applyFont="1" applyFill="1" applyBorder="1"/>
    <xf numFmtId="0" fontId="5" fillId="0" borderId="0" xfId="426" applyBorder="1" applyAlignment="1">
      <alignment horizontal="left"/>
    </xf>
    <xf numFmtId="0" fontId="5" fillId="0" borderId="0" xfId="426" applyBorder="1" applyAlignment="1">
      <alignment horizontal="left" indent="1"/>
    </xf>
    <xf numFmtId="0" fontId="5" fillId="0" borderId="0" xfId="426" applyFont="1" applyBorder="1" applyAlignment="1">
      <alignment horizontal="left" indent="1"/>
    </xf>
    <xf numFmtId="0" fontId="5" fillId="0" borderId="0" xfId="426" applyFont="1" applyBorder="1" applyAlignment="1">
      <alignment horizontal="left"/>
    </xf>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5" fillId="0" borderId="0" xfId="426" applyFont="1" applyFill="1" applyBorder="1" applyAlignment="1">
      <alignment horizontal="left" indent="1"/>
    </xf>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3" fontId="5" fillId="0" borderId="30" xfId="431" applyNumberFormat="1" applyFont="1" applyBorder="1"/>
    <xf numFmtId="0" fontId="11" fillId="0" borderId="30" xfId="0" applyFont="1" applyFill="1" applyBorder="1" applyAlignment="1">
      <alignment horizontal="right"/>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101" fillId="52" borderId="34" xfId="0" applyNumberFormat="1" applyFont="1" applyFill="1" applyBorder="1" applyAlignment="1">
      <alignment vertical="top" wrapText="1"/>
    </xf>
    <xf numFmtId="3" fontId="5" fillId="52" borderId="30" xfId="0" applyNumberFormat="1" applyFont="1" applyFill="1" applyBorder="1" applyAlignment="1">
      <alignment vertical="top" wrapText="1"/>
    </xf>
    <xf numFmtId="3" fontId="11" fillId="52" borderId="32" xfId="0" applyNumberFormat="1" applyFont="1" applyFill="1" applyBorder="1" applyAlignment="1">
      <alignment vertical="top" wrapText="1"/>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191" fontId="5" fillId="0" borderId="0" xfId="0" applyNumberFormat="1" applyFont="1" applyFill="1" applyBorder="1" applyAlignment="1">
      <alignment vertical="center"/>
    </xf>
    <xf numFmtId="0" fontId="113" fillId="52" borderId="0" xfId="0" applyNumberFormat="1" applyFont="1" applyFill="1" applyBorder="1" applyAlignment="1">
      <alignment horizontal="left" vertical="top"/>
    </xf>
    <xf numFmtId="3" fontId="16" fillId="0" borderId="0" xfId="444" applyNumberFormat="1" applyFill="1" applyAlignment="1">
      <alignment horizontal="right"/>
    </xf>
    <xf numFmtId="9" fontId="5" fillId="52" borderId="0" xfId="459" applyFont="1" applyFill="1" applyBorder="1" applyAlignment="1">
      <alignment horizontal="right"/>
    </xf>
    <xf numFmtId="3" fontId="100" fillId="52" borderId="34" xfId="0" applyNumberFormat="1" applyFont="1" applyFill="1" applyBorder="1" applyAlignment="1">
      <alignment vertical="top" wrapText="1"/>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16" fillId="52" borderId="0" xfId="444" applyNumberFormat="1" applyFill="1" applyAlignment="1">
      <alignment horizontal="right"/>
    </xf>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3" fontId="101" fillId="0" borderId="0" xfId="0" applyNumberFormat="1" applyFont="1" applyFill="1" applyBorder="1" applyAlignment="1">
      <alignment horizontal="right" vertical="center"/>
    </xf>
    <xf numFmtId="3" fontId="105" fillId="0" borderId="0" xfId="0" applyNumberFormat="1" applyFont="1" applyFill="1" applyBorder="1"/>
    <xf numFmtId="3" fontId="141" fillId="52" borderId="0" xfId="459" applyNumberFormat="1" applyFont="1" applyFill="1" applyBorder="1" applyAlignment="1">
      <alignment vertical="center"/>
    </xf>
    <xf numFmtId="9" fontId="101" fillId="52" borderId="0" xfId="459" applyFont="1" applyFill="1" applyBorder="1" applyAlignment="1">
      <alignment vertical="center"/>
    </xf>
    <xf numFmtId="0" fontId="5" fillId="0" borderId="0" xfId="0" applyFont="1" applyFill="1" applyBorder="1" applyAlignment="1">
      <alignment horizontal="left"/>
    </xf>
    <xf numFmtId="167" fontId="5" fillId="0" borderId="0" xfId="459" applyNumberFormat="1" applyFont="1" applyFill="1" applyBorder="1" applyAlignment="1">
      <alignment horizontal="left"/>
    </xf>
    <xf numFmtId="41" fontId="5" fillId="0" borderId="0" xfId="0" quotePrefix="1" applyNumberFormat="1" applyFont="1" applyFill="1" applyBorder="1" applyAlignment="1">
      <alignment horizontal="right" vertical="center"/>
    </xf>
    <xf numFmtId="41" fontId="5" fillId="0" borderId="0" xfId="0" applyNumberFormat="1" applyFont="1" applyFill="1" applyBorder="1"/>
    <xf numFmtId="41" fontId="5" fillId="52" borderId="0" xfId="0" applyNumberFormat="1" applyFont="1" applyFill="1" applyBorder="1" applyAlignment="1">
      <alignment vertical="top" wrapText="1"/>
    </xf>
    <xf numFmtId="41" fontId="5" fillId="52" borderId="30" xfId="0" applyNumberFormat="1" applyFont="1" applyFill="1" applyBorder="1" applyAlignment="1">
      <alignment vertical="top" wrapText="1"/>
    </xf>
    <xf numFmtId="41" fontId="5" fillId="52" borderId="23" xfId="0" applyNumberFormat="1" applyFont="1" applyFill="1" applyBorder="1" applyAlignment="1">
      <alignment vertical="top" wrapText="1"/>
    </xf>
    <xf numFmtId="41" fontId="100" fillId="52" borderId="31" xfId="0" applyNumberFormat="1" applyFont="1" applyFill="1" applyBorder="1" applyAlignment="1">
      <alignment vertical="top" wrapText="1"/>
    </xf>
    <xf numFmtId="41" fontId="13" fillId="0" borderId="0" xfId="0" applyNumberFormat="1" applyFont="1" applyFill="1" applyBorder="1" applyAlignment="1">
      <alignment vertical="top" wrapText="1"/>
    </xf>
    <xf numFmtId="41" fontId="13" fillId="52" borderId="0" xfId="0" applyNumberFormat="1" applyFont="1" applyFill="1" applyBorder="1" applyAlignment="1">
      <alignment vertical="top" wrapText="1"/>
    </xf>
    <xf numFmtId="41" fontId="106" fillId="0" borderId="30" xfId="0" applyNumberFormat="1" applyFont="1" applyFill="1" applyBorder="1" applyAlignment="1">
      <alignment vertical="top" wrapText="1"/>
    </xf>
    <xf numFmtId="41" fontId="0" fillId="0" borderId="0" xfId="0" applyNumberFormat="1" applyFill="1" applyBorder="1"/>
    <xf numFmtId="4" fontId="5" fillId="0" borderId="0" xfId="0" applyNumberFormat="1" applyFont="1" applyFill="1" applyBorder="1"/>
    <xf numFmtId="3" fontId="11" fillId="0" borderId="0" xfId="0" applyNumberFormat="1" applyFont="1" applyFill="1" applyBorder="1"/>
    <xf numFmtId="3" fontId="15" fillId="0" borderId="0" xfId="0" applyNumberFormat="1" applyFont="1" applyFill="1" applyBorder="1"/>
    <xf numFmtId="3" fontId="0" fillId="0" borderId="0" xfId="0" applyNumberFormat="1" applyBorder="1"/>
    <xf numFmtId="3" fontId="0" fillId="0" borderId="0" xfId="0" applyNumberFormat="1" applyFill="1" applyBorder="1"/>
    <xf numFmtId="0" fontId="9" fillId="0" borderId="0" xfId="0" applyFont="1" applyFill="1" applyBorder="1"/>
    <xf numFmtId="41" fontId="5" fillId="0" borderId="0" xfId="0" applyNumberFormat="1" applyFont="1" applyFill="1" applyBorder="1" applyAlignment="1">
      <alignment horizontal="right"/>
    </xf>
    <xf numFmtId="41" fontId="5" fillId="52" borderId="0" xfId="0" applyNumberFormat="1" applyFont="1" applyFill="1" applyAlignment="1">
      <alignment horizontal="right"/>
    </xf>
    <xf numFmtId="0" fontId="102" fillId="54" borderId="0" xfId="385" applyNumberFormat="1" applyFont="1" applyFill="1" applyBorder="1" applyAlignment="1"/>
    <xf numFmtId="165" fontId="15" fillId="54" borderId="0" xfId="248" applyNumberFormat="1" applyFont="1" applyFill="1" applyBorder="1" applyAlignment="1">
      <alignment horizontal="left"/>
    </xf>
    <xf numFmtId="0" fontId="11" fillId="57" borderId="0" xfId="385" applyFont="1" applyFill="1" applyBorder="1" applyAlignment="1">
      <alignment horizontal="left"/>
    </xf>
    <xf numFmtId="1" fontId="11" fillId="57" borderId="0" xfId="385" applyNumberFormat="1" applyFont="1" applyFill="1" applyBorder="1" applyAlignment="1">
      <alignment horizontal="left"/>
    </xf>
    <xf numFmtId="1" fontId="11" fillId="57" borderId="0" xfId="385" applyNumberFormat="1" applyFont="1" applyFill="1" applyBorder="1" applyAlignment="1">
      <alignment horizontal="right"/>
    </xf>
    <xf numFmtId="0" fontId="142" fillId="0" borderId="0" xfId="385" applyFont="1" applyFill="1" applyBorder="1" applyAlignment="1">
      <alignment horizontal="left"/>
    </xf>
    <xf numFmtId="0" fontId="13" fillId="50" borderId="0" xfId="397" applyFont="1" applyFill="1" applyBorder="1" applyAlignment="1">
      <alignment wrapText="1"/>
    </xf>
    <xf numFmtId="3" fontId="13" fillId="50" borderId="0" xfId="248" applyNumberFormat="1" applyFont="1" applyFill="1" applyBorder="1" applyAlignment="1">
      <alignment horizontal="right"/>
    </xf>
    <xf numFmtId="0" fontId="5" fillId="50" borderId="0" xfId="397" applyFont="1" applyFill="1" applyBorder="1" applyAlignment="1">
      <alignment wrapText="1"/>
    </xf>
    <xf numFmtId="3" fontId="5" fillId="52" borderId="0" xfId="248" quotePrefix="1" applyNumberFormat="1" applyFont="1" applyFill="1" applyBorder="1" applyAlignment="1">
      <alignment horizontal="right"/>
    </xf>
    <xf numFmtId="0" fontId="5" fillId="0" borderId="0" xfId="397" applyFont="1" applyFill="1" applyBorder="1" applyAlignment="1">
      <alignment wrapText="1"/>
    </xf>
    <xf numFmtId="1" fontId="5" fillId="52" borderId="0" xfId="248" quotePrefix="1" applyNumberFormat="1" applyFont="1" applyFill="1" applyBorder="1" applyAlignment="1">
      <alignment horizontal="right"/>
    </xf>
    <xf numFmtId="166" fontId="5" fillId="52" borderId="0" xfId="248" quotePrefix="1" applyNumberFormat="1" applyFont="1" applyFill="1" applyBorder="1" applyAlignment="1">
      <alignment horizontal="right"/>
    </xf>
    <xf numFmtId="4" fontId="5" fillId="52" borderId="0" xfId="248" applyNumberFormat="1" applyFont="1" applyFill="1" applyBorder="1" applyAlignment="1">
      <alignment horizontal="right"/>
    </xf>
    <xf numFmtId="0" fontId="7" fillId="0" borderId="0" xfId="385" applyFont="1" applyFill="1" applyBorder="1" applyAlignment="1">
      <alignment horizontal="right" wrapText="1"/>
    </xf>
    <xf numFmtId="0" fontId="11" fillId="0" borderId="0" xfId="385" applyFont="1" applyFill="1" applyBorder="1" applyAlignment="1"/>
    <xf numFmtId="167" fontId="5" fillId="0" borderId="0" xfId="459" applyNumberFormat="1" applyFont="1" applyFill="1" applyBorder="1"/>
    <xf numFmtId="3" fontId="5" fillId="52" borderId="60" xfId="0" applyNumberFormat="1" applyFont="1" applyFill="1" applyBorder="1" applyAlignment="1">
      <alignment vertical="top" wrapText="1"/>
    </xf>
    <xf numFmtId="3" fontId="5" fillId="52" borderId="61" xfId="0" applyNumberFormat="1" applyFont="1" applyFill="1" applyBorder="1" applyAlignment="1">
      <alignment vertical="top" wrapText="1"/>
    </xf>
    <xf numFmtId="3" fontId="11" fillId="52" borderId="62" xfId="0" applyNumberFormat="1" applyFont="1" applyFill="1" applyBorder="1" applyAlignment="1">
      <alignment vertical="top" wrapText="1"/>
    </xf>
    <xf numFmtId="3" fontId="11" fillId="52" borderId="63" xfId="0" applyNumberFormat="1" applyFont="1" applyFill="1" applyBorder="1" applyAlignment="1">
      <alignment vertical="top" wrapText="1"/>
    </xf>
    <xf numFmtId="3" fontId="11" fillId="52" borderId="60" xfId="0" applyNumberFormat="1" applyFont="1" applyFill="1" applyBorder="1" applyAlignment="1">
      <alignment vertical="top" wrapText="1"/>
    </xf>
    <xf numFmtId="0" fontId="5" fillId="0" borderId="60" xfId="0" applyFont="1" applyFill="1" applyBorder="1"/>
    <xf numFmtId="3" fontId="5" fillId="52" borderId="60" xfId="392" applyNumberFormat="1" applyFont="1" applyFill="1" applyBorder="1" applyAlignment="1">
      <alignment vertical="top" wrapText="1"/>
    </xf>
    <xf numFmtId="3" fontId="5" fillId="52" borderId="61" xfId="392" applyNumberFormat="1" applyFont="1" applyFill="1" applyBorder="1" applyAlignment="1">
      <alignment vertical="top" wrapText="1"/>
    </xf>
    <xf numFmtId="41" fontId="13" fillId="0" borderId="60" xfId="0" applyNumberFormat="1" applyFont="1" applyFill="1" applyBorder="1" applyAlignment="1">
      <alignment vertical="top" wrapText="1"/>
    </xf>
    <xf numFmtId="3" fontId="106" fillId="0" borderId="60" xfId="0" applyNumberFormat="1" applyFont="1" applyFill="1" applyBorder="1" applyAlignment="1">
      <alignment vertical="top" wrapText="1"/>
    </xf>
    <xf numFmtId="3" fontId="110" fillId="0" borderId="63" xfId="0" applyNumberFormat="1" applyFont="1" applyFill="1" applyBorder="1" applyAlignment="1">
      <alignment vertical="top" wrapText="1"/>
    </xf>
    <xf numFmtId="3" fontId="13" fillId="0" borderId="62" xfId="0" applyNumberFormat="1" applyFont="1" applyFill="1" applyBorder="1" applyAlignment="1">
      <alignment vertical="top" wrapText="1"/>
    </xf>
    <xf numFmtId="3" fontId="106" fillId="52" borderId="60" xfId="0" applyNumberFormat="1" applyFont="1" applyFill="1" applyBorder="1" applyAlignment="1">
      <alignment vertical="top" wrapText="1"/>
    </xf>
    <xf numFmtId="3" fontId="13" fillId="52" borderId="60" xfId="0" applyNumberFormat="1" applyFont="1" applyFill="1" applyBorder="1" applyAlignment="1">
      <alignment vertical="top" wrapText="1"/>
    </xf>
    <xf numFmtId="3" fontId="15" fillId="52" borderId="63" xfId="0" applyNumberFormat="1" applyFont="1" applyFill="1" applyBorder="1" applyAlignment="1">
      <alignment vertical="top" wrapText="1"/>
    </xf>
    <xf numFmtId="0" fontId="99" fillId="54" borderId="60" xfId="0" applyNumberFormat="1" applyFont="1" applyFill="1" applyBorder="1" applyAlignment="1">
      <alignment horizontal="right"/>
    </xf>
    <xf numFmtId="0" fontId="102" fillId="54" borderId="60" xfId="0" applyNumberFormat="1" applyFont="1" applyFill="1" applyBorder="1" applyAlignment="1">
      <alignment horizontal="right"/>
    </xf>
    <xf numFmtId="0" fontId="11" fillId="53" borderId="60" xfId="0" applyFont="1" applyFill="1" applyBorder="1" applyAlignment="1">
      <alignment horizontal="right"/>
    </xf>
    <xf numFmtId="170" fontId="5" fillId="0" borderId="60" xfId="0" applyNumberFormat="1" applyFont="1" applyFill="1" applyBorder="1" applyAlignment="1" applyProtection="1">
      <alignment horizontal="right"/>
      <protection locked="0"/>
    </xf>
    <xf numFmtId="170" fontId="5" fillId="52" borderId="60" xfId="0" applyNumberFormat="1" applyFont="1" applyFill="1" applyBorder="1" applyAlignment="1" applyProtection="1">
      <alignment horizontal="right"/>
      <protection locked="0"/>
    </xf>
    <xf numFmtId="170" fontId="5" fillId="50" borderId="60" xfId="0" applyNumberFormat="1" applyFont="1" applyFill="1" applyBorder="1" applyAlignment="1" applyProtection="1">
      <alignment horizontal="right"/>
      <protection locked="0"/>
    </xf>
    <xf numFmtId="0" fontId="0" fillId="0" borderId="60" xfId="0" applyBorder="1"/>
    <xf numFmtId="170" fontId="5" fillId="0" borderId="61" xfId="0" applyNumberFormat="1" applyFont="1" applyFill="1" applyBorder="1" applyAlignment="1" applyProtection="1">
      <alignment horizontal="right"/>
      <protection locked="0"/>
    </xf>
    <xf numFmtId="9" fontId="11" fillId="0" borderId="0" xfId="459" applyNumberFormat="1" applyFont="1" applyFill="1" applyBorder="1"/>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5"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1" fillId="52" borderId="36" xfId="0" applyFont="1" applyFill="1" applyBorder="1" applyAlignment="1">
      <alignment horizontal="left" vertical="top"/>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xf numFmtId="0" fontId="16" fillId="52" borderId="0" xfId="385" applyFont="1" applyFill="1" applyBorder="1" applyAlignment="1">
      <alignment horizontal="left" vertical="center" wrapText="1"/>
    </xf>
    <xf numFmtId="0" fontId="5" fillId="52" borderId="31" xfId="437" applyFont="1" applyFill="1" applyBorder="1" applyAlignment="1">
      <alignment vertical="top" wrapText="1"/>
    </xf>
  </cellXfs>
  <cellStyles count="5867">
    <cellStyle name="_Bank Draft-May 08" xfId="1"/>
    <cellStyle name="_Book3" xfId="2"/>
    <cellStyle name="_Book4" xfId="3"/>
    <cellStyle name="_Column1" xfId="1939"/>
    <cellStyle name="_Column2" xfId="1940"/>
    <cellStyle name="_Column3" xfId="1941"/>
    <cellStyle name="_Column4" xfId="1942"/>
    <cellStyle name="_Column5" xfId="1943"/>
    <cellStyle name="_Column6" xfId="1944"/>
    <cellStyle name="_Column7" xfId="1945"/>
    <cellStyle name="_Data" xfId="1946"/>
    <cellStyle name="_Finance OH Allocation-B 2009-V1" xfId="4"/>
    <cellStyle name="_Header" xfId="1947"/>
    <cellStyle name="_Heading" xfId="5"/>
    <cellStyle name="_J029-BPI bank recon" xfId="747"/>
    <cellStyle name="_J029-BPI bank recon 2" xfId="748"/>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8"/>
    <cellStyle name="_Row1_Data" xfId="1949"/>
    <cellStyle name="_Row1_Data Ext ES" xfId="1950"/>
    <cellStyle name="_Row2" xfId="1951"/>
    <cellStyle name="_Row3" xfId="1952"/>
    <cellStyle name="_Row4" xfId="1953"/>
    <cellStyle name="_Row5" xfId="1954"/>
    <cellStyle name="_Row6" xfId="1955"/>
    <cellStyle name="_Row7" xfId="1956"/>
    <cellStyle name="_Salary- B 2009-V1" xfId="15"/>
    <cellStyle name="_Sales-B 2009-V2" xfId="16"/>
    <cellStyle name="_TableHead" xfId="17"/>
    <cellStyle name="_TableSuperHead" xfId="18"/>
    <cellStyle name="_Total-BI" xfId="19"/>
    <cellStyle name="_Wendy-BI" xfId="20"/>
    <cellStyle name="_Yangmin-BI" xfId="21"/>
    <cellStyle name="20 % - Akzent1" xfId="749"/>
    <cellStyle name="20 % - Akzent1 2" xfId="1957"/>
    <cellStyle name="20 % - Akzent2" xfId="750"/>
    <cellStyle name="20 % - Akzent2 2" xfId="1958"/>
    <cellStyle name="20 % - Akzent3" xfId="751"/>
    <cellStyle name="20 % - Akzent3 2" xfId="1959"/>
    <cellStyle name="20 % - Akzent4" xfId="752"/>
    <cellStyle name="20 % - Akzent4 2" xfId="1960"/>
    <cellStyle name="20 % - Akzent5" xfId="753"/>
    <cellStyle name="20 % - Akzent5 2" xfId="1961"/>
    <cellStyle name="20 % - Akzent6" xfId="754"/>
    <cellStyle name="20 % - Akzent6 2" xfId="1962"/>
    <cellStyle name="20 % - Accent1" xfId="22"/>
    <cellStyle name="20 % - Accent1 2" xfId="23"/>
    <cellStyle name="20 % - Accent1 3" xfId="755"/>
    <cellStyle name="20 % - Accent2" xfId="24"/>
    <cellStyle name="20 % - Accent2 2" xfId="25"/>
    <cellStyle name="20 % - Accent2 3" xfId="756"/>
    <cellStyle name="20 % - Accent3" xfId="26"/>
    <cellStyle name="20 % - Accent3 2" xfId="27"/>
    <cellStyle name="20 % - Accent3 3" xfId="757"/>
    <cellStyle name="20 % - Accent4" xfId="28"/>
    <cellStyle name="20 % - Accent4 2" xfId="29"/>
    <cellStyle name="20 % - Accent4 3" xfId="758"/>
    <cellStyle name="20 % - Accent5" xfId="30"/>
    <cellStyle name="20 % - Accent5 2" xfId="31"/>
    <cellStyle name="20 % - Accent5 3" xfId="759"/>
    <cellStyle name="20 % - Accent6" xfId="32"/>
    <cellStyle name="20 % - Accent6 2" xfId="33"/>
    <cellStyle name="20 % - Accent6 3" xfId="760"/>
    <cellStyle name="20% - Accent1 10" xfId="761"/>
    <cellStyle name="20% - Accent1 11" xfId="2097"/>
    <cellStyle name="20% - Accent1 2" xfId="34"/>
    <cellStyle name="20% - Accent1 2 2" xfId="35"/>
    <cellStyle name="20% - Accent1 2 2 10" xfId="2266"/>
    <cellStyle name="20% - Accent1 2 2 11" xfId="2267"/>
    <cellStyle name="20% - Accent1 2 2 12" xfId="2268"/>
    <cellStyle name="20% - Accent1 2 2 13" xfId="2269"/>
    <cellStyle name="20% - Accent1 2 2 14" xfId="2270"/>
    <cellStyle name="20% - Accent1 2 2 15" xfId="2271"/>
    <cellStyle name="20% - Accent1 2 2 16" xfId="2272"/>
    <cellStyle name="20% - Accent1 2 2 17" xfId="2273"/>
    <cellStyle name="20% - Accent1 2 2 18" xfId="2274"/>
    <cellStyle name="20% - Accent1 2 2 19" xfId="2275"/>
    <cellStyle name="20% - Accent1 2 2 2" xfId="2276"/>
    <cellStyle name="20% - Accent1 2 2 20" xfId="2277"/>
    <cellStyle name="20% - Accent1 2 2 21" xfId="2278"/>
    <cellStyle name="20% - Accent1 2 2 22" xfId="2279"/>
    <cellStyle name="20% - Accent1 2 2 23" xfId="2280"/>
    <cellStyle name="20% - Accent1 2 2 24" xfId="2281"/>
    <cellStyle name="20% - Accent1 2 2 25" xfId="2282"/>
    <cellStyle name="20% - Accent1 2 2 26" xfId="2283"/>
    <cellStyle name="20% - Accent1 2 2 27" xfId="762"/>
    <cellStyle name="20% - Accent1 2 2 3" xfId="2284"/>
    <cellStyle name="20% - Accent1 2 2 4" xfId="2285"/>
    <cellStyle name="20% - Accent1 2 2 5" xfId="2286"/>
    <cellStyle name="20% - Accent1 2 2 6" xfId="2287"/>
    <cellStyle name="20% - Accent1 2 2 7" xfId="2288"/>
    <cellStyle name="20% - Accent1 2 2 8" xfId="2289"/>
    <cellStyle name="20% - Accent1 2 2 9" xfId="2290"/>
    <cellStyle name="20% - Accent1 2 2_09-30 Admin exp" xfId="2291"/>
    <cellStyle name="20% - Accent1 2_Acq input" xfId="2130"/>
    <cellStyle name="20% - Accent1 3" xfId="36"/>
    <cellStyle name="20% - Accent1 3 10" xfId="2292"/>
    <cellStyle name="20% - Accent1 3 11" xfId="2293"/>
    <cellStyle name="20% - Accent1 3 12" xfId="2294"/>
    <cellStyle name="20% - Accent1 3 13" xfId="2295"/>
    <cellStyle name="20% - Accent1 3 14" xfId="2296"/>
    <cellStyle name="20% - Accent1 3 15" xfId="2297"/>
    <cellStyle name="20% - Accent1 3 16" xfId="2298"/>
    <cellStyle name="20% - Accent1 3 17" xfId="2299"/>
    <cellStyle name="20% - Accent1 3 18" xfId="2300"/>
    <cellStyle name="20% - Accent1 3 19" xfId="2301"/>
    <cellStyle name="20% - Accent1 3 2" xfId="37"/>
    <cellStyle name="20% - Accent1 3 2 2" xfId="2302"/>
    <cellStyle name="20% - Accent1 3 20" xfId="2303"/>
    <cellStyle name="20% - Accent1 3 21" xfId="2304"/>
    <cellStyle name="20% - Accent1 3 22" xfId="2305"/>
    <cellStyle name="20% - Accent1 3 23" xfId="2306"/>
    <cellStyle name="20% - Accent1 3 24" xfId="2307"/>
    <cellStyle name="20% - Accent1 3 25" xfId="2308"/>
    <cellStyle name="20% - Accent1 3 26" xfId="2309"/>
    <cellStyle name="20% - Accent1 3 3" xfId="2310"/>
    <cellStyle name="20% - Accent1 3 4" xfId="2311"/>
    <cellStyle name="20% - Accent1 3 5" xfId="2312"/>
    <cellStyle name="20% - Accent1 3 6" xfId="2313"/>
    <cellStyle name="20% - Accent1 3 7" xfId="2314"/>
    <cellStyle name="20% - Accent1 3 8" xfId="2315"/>
    <cellStyle name="20% - Accent1 3 9" xfId="2316"/>
    <cellStyle name="20% - Accent1 3_Manual Consol" xfId="2317"/>
    <cellStyle name="20% - Accent1 4" xfId="38"/>
    <cellStyle name="20% - Accent1 4 2" xfId="39"/>
    <cellStyle name="20% - Accent1 5" xfId="40"/>
    <cellStyle name="20% - Accent1 5 2" xfId="41"/>
    <cellStyle name="20% - Accent1 5 2 2" xfId="764"/>
    <cellStyle name="20% - Accent1 5 3" xfId="763"/>
    <cellStyle name="20% - Accent1 5_CF" xfId="2318"/>
    <cellStyle name="20% - Accent1 6" xfId="765"/>
    <cellStyle name="20% - Accent1 6 2" xfId="766"/>
    <cellStyle name="20% - Accent1 6_CF" xfId="2319"/>
    <cellStyle name="20% - Accent1 7" xfId="767"/>
    <cellStyle name="20% - Accent1 8" xfId="768"/>
    <cellStyle name="20% - Accent1 9" xfId="769"/>
    <cellStyle name="20% - Accent2 10" xfId="770"/>
    <cellStyle name="20% - Accent2 11" xfId="2098"/>
    <cellStyle name="20% - Accent2 2" xfId="42"/>
    <cellStyle name="20% - Accent2 2 2" xfId="43"/>
    <cellStyle name="20% - Accent2 2 2 10" xfId="2320"/>
    <cellStyle name="20% - Accent2 2 2 11" xfId="2321"/>
    <cellStyle name="20% - Accent2 2 2 12" xfId="2322"/>
    <cellStyle name="20% - Accent2 2 2 13" xfId="2323"/>
    <cellStyle name="20% - Accent2 2 2 14" xfId="2324"/>
    <cellStyle name="20% - Accent2 2 2 15" xfId="2325"/>
    <cellStyle name="20% - Accent2 2 2 16" xfId="2326"/>
    <cellStyle name="20% - Accent2 2 2 17" xfId="2327"/>
    <cellStyle name="20% - Accent2 2 2 18" xfId="2328"/>
    <cellStyle name="20% - Accent2 2 2 19" xfId="2329"/>
    <cellStyle name="20% - Accent2 2 2 2" xfId="2330"/>
    <cellStyle name="20% - Accent2 2 2 20" xfId="2331"/>
    <cellStyle name="20% - Accent2 2 2 21" xfId="2332"/>
    <cellStyle name="20% - Accent2 2 2 22" xfId="2333"/>
    <cellStyle name="20% - Accent2 2 2 23" xfId="2334"/>
    <cellStyle name="20% - Accent2 2 2 24" xfId="2335"/>
    <cellStyle name="20% - Accent2 2 2 25" xfId="2336"/>
    <cellStyle name="20% - Accent2 2 2 26" xfId="2337"/>
    <cellStyle name="20% - Accent2 2 2 27" xfId="771"/>
    <cellStyle name="20% - Accent2 2 2 3" xfId="2338"/>
    <cellStyle name="20% - Accent2 2 2 4" xfId="2339"/>
    <cellStyle name="20% - Accent2 2 2 5" xfId="2340"/>
    <cellStyle name="20% - Accent2 2 2 6" xfId="2341"/>
    <cellStyle name="20% - Accent2 2 2 7" xfId="2342"/>
    <cellStyle name="20% - Accent2 2 2 8" xfId="2343"/>
    <cellStyle name="20% - Accent2 2 2 9" xfId="2344"/>
    <cellStyle name="20% - Accent2 2 2_Manual Consol" xfId="2345"/>
    <cellStyle name="20% - Accent2 2_Acq input" xfId="2131"/>
    <cellStyle name="20% - Accent2 3" xfId="44"/>
    <cellStyle name="20% - Accent2 3 10" xfId="2346"/>
    <cellStyle name="20% - Accent2 3 11" xfId="2347"/>
    <cellStyle name="20% - Accent2 3 12" xfId="2348"/>
    <cellStyle name="20% - Accent2 3 13" xfId="2349"/>
    <cellStyle name="20% - Accent2 3 14" xfId="2350"/>
    <cellStyle name="20% - Accent2 3 15" xfId="2351"/>
    <cellStyle name="20% - Accent2 3 16" xfId="2352"/>
    <cellStyle name="20% - Accent2 3 17" xfId="2353"/>
    <cellStyle name="20% - Accent2 3 18" xfId="2354"/>
    <cellStyle name="20% - Accent2 3 19" xfId="2355"/>
    <cellStyle name="20% - Accent2 3 2" xfId="45"/>
    <cellStyle name="20% - Accent2 3 2 2" xfId="2356"/>
    <cellStyle name="20% - Accent2 3 20" xfId="2357"/>
    <cellStyle name="20% - Accent2 3 21" xfId="2358"/>
    <cellStyle name="20% - Accent2 3 22" xfId="2359"/>
    <cellStyle name="20% - Accent2 3 23" xfId="2360"/>
    <cellStyle name="20% - Accent2 3 24" xfId="2361"/>
    <cellStyle name="20% - Accent2 3 25" xfId="2362"/>
    <cellStyle name="20% - Accent2 3 26" xfId="2363"/>
    <cellStyle name="20% - Accent2 3 3" xfId="2364"/>
    <cellStyle name="20% - Accent2 3 4" xfId="2365"/>
    <cellStyle name="20% - Accent2 3 5" xfId="2366"/>
    <cellStyle name="20% - Accent2 3 6" xfId="2367"/>
    <cellStyle name="20% - Accent2 3 7" xfId="2368"/>
    <cellStyle name="20% - Accent2 3 8" xfId="2369"/>
    <cellStyle name="20% - Accent2 3 9" xfId="2370"/>
    <cellStyle name="20% - Accent2 3_Manual Consol" xfId="2371"/>
    <cellStyle name="20% - Accent2 4" xfId="46"/>
    <cellStyle name="20% - Accent2 4 2" xfId="47"/>
    <cellStyle name="20% - Accent2 5" xfId="48"/>
    <cellStyle name="20% - Accent2 5 2" xfId="49"/>
    <cellStyle name="20% - Accent2 5 2 2" xfId="773"/>
    <cellStyle name="20% - Accent2 5 3" xfId="772"/>
    <cellStyle name="20% - Accent2 5_CF" xfId="2372"/>
    <cellStyle name="20% - Accent2 6" xfId="774"/>
    <cellStyle name="20% - Accent2 6 2" xfId="775"/>
    <cellStyle name="20% - Accent2 6_CF" xfId="2373"/>
    <cellStyle name="20% - Accent2 7" xfId="776"/>
    <cellStyle name="20% - Accent2 8" xfId="777"/>
    <cellStyle name="20% - Accent2 9" xfId="778"/>
    <cellStyle name="20% - Accent3 10" xfId="779"/>
    <cellStyle name="20% - Accent3 11" xfId="2099"/>
    <cellStyle name="20% - Accent3 2" xfId="50"/>
    <cellStyle name="20% - Accent3 2 2" xfId="51"/>
    <cellStyle name="20% - Accent3 2 2 10" xfId="2374"/>
    <cellStyle name="20% - Accent3 2 2 11" xfId="2375"/>
    <cellStyle name="20% - Accent3 2 2 12" xfId="2376"/>
    <cellStyle name="20% - Accent3 2 2 13" xfId="2377"/>
    <cellStyle name="20% - Accent3 2 2 14" xfId="2378"/>
    <cellStyle name="20% - Accent3 2 2 15" xfId="2379"/>
    <cellStyle name="20% - Accent3 2 2 16" xfId="2380"/>
    <cellStyle name="20% - Accent3 2 2 17" xfId="2381"/>
    <cellStyle name="20% - Accent3 2 2 18" xfId="2382"/>
    <cellStyle name="20% - Accent3 2 2 19" xfId="2383"/>
    <cellStyle name="20% - Accent3 2 2 2" xfId="2384"/>
    <cellStyle name="20% - Accent3 2 2 20" xfId="2385"/>
    <cellStyle name="20% - Accent3 2 2 21" xfId="2386"/>
    <cellStyle name="20% - Accent3 2 2 22" xfId="2387"/>
    <cellStyle name="20% - Accent3 2 2 23" xfId="2388"/>
    <cellStyle name="20% - Accent3 2 2 24" xfId="2389"/>
    <cellStyle name="20% - Accent3 2 2 25" xfId="2390"/>
    <cellStyle name="20% - Accent3 2 2 26" xfId="2391"/>
    <cellStyle name="20% - Accent3 2 2 27" xfId="780"/>
    <cellStyle name="20% - Accent3 2 2 3" xfId="2392"/>
    <cellStyle name="20% - Accent3 2 2 4" xfId="2393"/>
    <cellStyle name="20% - Accent3 2 2 5" xfId="2394"/>
    <cellStyle name="20% - Accent3 2 2 6" xfId="2395"/>
    <cellStyle name="20% - Accent3 2 2 7" xfId="2396"/>
    <cellStyle name="20% - Accent3 2 2 8" xfId="2397"/>
    <cellStyle name="20% - Accent3 2 2 9" xfId="2398"/>
    <cellStyle name="20% - Accent3 2 2_Manual Consol" xfId="2399"/>
    <cellStyle name="20% - Accent3 2_Acq input" xfId="2132"/>
    <cellStyle name="20% - Accent3 3" xfId="52"/>
    <cellStyle name="20% - Accent3 3 10" xfId="2400"/>
    <cellStyle name="20% - Accent3 3 11" xfId="2401"/>
    <cellStyle name="20% - Accent3 3 12" xfId="2402"/>
    <cellStyle name="20% - Accent3 3 13" xfId="2403"/>
    <cellStyle name="20% - Accent3 3 14" xfId="2404"/>
    <cellStyle name="20% - Accent3 3 15" xfId="2405"/>
    <cellStyle name="20% - Accent3 3 16" xfId="2406"/>
    <cellStyle name="20% - Accent3 3 17" xfId="2407"/>
    <cellStyle name="20% - Accent3 3 18" xfId="2408"/>
    <cellStyle name="20% - Accent3 3 19" xfId="2409"/>
    <cellStyle name="20% - Accent3 3 2" xfId="53"/>
    <cellStyle name="20% - Accent3 3 2 2" xfId="2410"/>
    <cellStyle name="20% - Accent3 3 20" xfId="2411"/>
    <cellStyle name="20% - Accent3 3 21" xfId="2412"/>
    <cellStyle name="20% - Accent3 3 22" xfId="2413"/>
    <cellStyle name="20% - Accent3 3 23" xfId="2414"/>
    <cellStyle name="20% - Accent3 3 24" xfId="2415"/>
    <cellStyle name="20% - Accent3 3 25" xfId="2416"/>
    <cellStyle name="20% - Accent3 3 26" xfId="2417"/>
    <cellStyle name="20% - Accent3 3 3" xfId="2418"/>
    <cellStyle name="20% - Accent3 3 4" xfId="2419"/>
    <cellStyle name="20% - Accent3 3 5" xfId="2420"/>
    <cellStyle name="20% - Accent3 3 6" xfId="2421"/>
    <cellStyle name="20% - Accent3 3 7" xfId="2422"/>
    <cellStyle name="20% - Accent3 3 8" xfId="2423"/>
    <cellStyle name="20% - Accent3 3 9" xfId="2424"/>
    <cellStyle name="20% - Accent3 3_Manual Consol" xfId="2425"/>
    <cellStyle name="20% - Accent3 4" xfId="54"/>
    <cellStyle name="20% - Accent3 4 2" xfId="55"/>
    <cellStyle name="20% - Accent3 5" xfId="56"/>
    <cellStyle name="20% - Accent3 5 2" xfId="57"/>
    <cellStyle name="20% - Accent3 5 2 2" xfId="782"/>
    <cellStyle name="20% - Accent3 5 3" xfId="781"/>
    <cellStyle name="20% - Accent3 5_CF" xfId="2426"/>
    <cellStyle name="20% - Accent3 6" xfId="783"/>
    <cellStyle name="20% - Accent3 6 2" xfId="784"/>
    <cellStyle name="20% - Accent3 6_CF" xfId="2427"/>
    <cellStyle name="20% - Accent3 7" xfId="785"/>
    <cellStyle name="20% - Accent3 8" xfId="786"/>
    <cellStyle name="20% - Accent3 9" xfId="787"/>
    <cellStyle name="20% - Accent4 10" xfId="788"/>
    <cellStyle name="20% - Accent4 11" xfId="2100"/>
    <cellStyle name="20% - Accent4 2" xfId="58"/>
    <cellStyle name="20% - Accent4 2 2" xfId="59"/>
    <cellStyle name="20% - Accent4 2 2 10" xfId="2428"/>
    <cellStyle name="20% - Accent4 2 2 11" xfId="2429"/>
    <cellStyle name="20% - Accent4 2 2 12" xfId="2430"/>
    <cellStyle name="20% - Accent4 2 2 13" xfId="2431"/>
    <cellStyle name="20% - Accent4 2 2 14" xfId="2432"/>
    <cellStyle name="20% - Accent4 2 2 15" xfId="2433"/>
    <cellStyle name="20% - Accent4 2 2 16" xfId="2434"/>
    <cellStyle name="20% - Accent4 2 2 17" xfId="2435"/>
    <cellStyle name="20% - Accent4 2 2 18" xfId="2436"/>
    <cellStyle name="20% - Accent4 2 2 19" xfId="2437"/>
    <cellStyle name="20% - Accent4 2 2 2" xfId="2438"/>
    <cellStyle name="20% - Accent4 2 2 20" xfId="2439"/>
    <cellStyle name="20% - Accent4 2 2 21" xfId="2440"/>
    <cellStyle name="20% - Accent4 2 2 22" xfId="2441"/>
    <cellStyle name="20% - Accent4 2 2 23" xfId="2442"/>
    <cellStyle name="20% - Accent4 2 2 24" xfId="2443"/>
    <cellStyle name="20% - Accent4 2 2 25" xfId="2444"/>
    <cellStyle name="20% - Accent4 2 2 26" xfId="2445"/>
    <cellStyle name="20% - Accent4 2 2 27" xfId="789"/>
    <cellStyle name="20% - Accent4 2 2 3" xfId="2446"/>
    <cellStyle name="20% - Accent4 2 2 4" xfId="2447"/>
    <cellStyle name="20% - Accent4 2 2 5" xfId="2448"/>
    <cellStyle name="20% - Accent4 2 2 6" xfId="2449"/>
    <cellStyle name="20% - Accent4 2 2 7" xfId="2450"/>
    <cellStyle name="20% - Accent4 2 2 8" xfId="2451"/>
    <cellStyle name="20% - Accent4 2 2 9" xfId="2452"/>
    <cellStyle name="20% - Accent4 2 2_Manual Consol" xfId="2453"/>
    <cellStyle name="20% - Accent4 2_SouthAfrica BEE" xfId="2454"/>
    <cellStyle name="20% - Accent4 3" xfId="60"/>
    <cellStyle name="20% - Accent4 3 10" xfId="2455"/>
    <cellStyle name="20% - Accent4 3 11" xfId="2456"/>
    <cellStyle name="20% - Accent4 3 12" xfId="2457"/>
    <cellStyle name="20% - Accent4 3 13" xfId="2458"/>
    <cellStyle name="20% - Accent4 3 14" xfId="2459"/>
    <cellStyle name="20% - Accent4 3 15" xfId="2460"/>
    <cellStyle name="20% - Accent4 3 16" xfId="2461"/>
    <cellStyle name="20% - Accent4 3 17" xfId="2462"/>
    <cellStyle name="20% - Accent4 3 18" xfId="2463"/>
    <cellStyle name="20% - Accent4 3 19" xfId="2464"/>
    <cellStyle name="20% - Accent4 3 2" xfId="61"/>
    <cellStyle name="20% - Accent4 3 2 2" xfId="2465"/>
    <cellStyle name="20% - Accent4 3 20" xfId="2466"/>
    <cellStyle name="20% - Accent4 3 21" xfId="2467"/>
    <cellStyle name="20% - Accent4 3 22" xfId="2468"/>
    <cellStyle name="20% - Accent4 3 23" xfId="2469"/>
    <cellStyle name="20% - Accent4 3 24" xfId="2470"/>
    <cellStyle name="20% - Accent4 3 25" xfId="2471"/>
    <cellStyle name="20% - Accent4 3 26" xfId="2472"/>
    <cellStyle name="20% - Accent4 3 3" xfId="2473"/>
    <cellStyle name="20% - Accent4 3 4" xfId="2474"/>
    <cellStyle name="20% - Accent4 3 5" xfId="2475"/>
    <cellStyle name="20% - Accent4 3 6" xfId="2476"/>
    <cellStyle name="20% - Accent4 3 7" xfId="2477"/>
    <cellStyle name="20% - Accent4 3 8" xfId="2478"/>
    <cellStyle name="20% - Accent4 3 9" xfId="2479"/>
    <cellStyle name="20% - Accent4 3_Manual Consol" xfId="2480"/>
    <cellStyle name="20% - Accent4 4" xfId="62"/>
    <cellStyle name="20% - Accent4 4 2" xfId="63"/>
    <cellStyle name="20% - Accent4 5" xfId="64"/>
    <cellStyle name="20% - Accent4 5 2" xfId="65"/>
    <cellStyle name="20% - Accent4 5 2 2" xfId="791"/>
    <cellStyle name="20% - Accent4 5 3" xfId="790"/>
    <cellStyle name="20% - Accent4 5_CF" xfId="2481"/>
    <cellStyle name="20% - Accent4 6" xfId="792"/>
    <cellStyle name="20% - Accent4 6 2" xfId="793"/>
    <cellStyle name="20% - Accent4 6_CF" xfId="2482"/>
    <cellStyle name="20% - Accent4 7" xfId="794"/>
    <cellStyle name="20% - Accent4 8" xfId="795"/>
    <cellStyle name="20% - Accent4 9" xfId="796"/>
    <cellStyle name="20% - Accent5 10" xfId="797"/>
    <cellStyle name="20% - Accent5 2" xfId="66"/>
    <cellStyle name="20% - Accent5 2 2" xfId="67"/>
    <cellStyle name="20% - Accent5 2 2 10" xfId="2483"/>
    <cellStyle name="20% - Accent5 2 2 11" xfId="2484"/>
    <cellStyle name="20% - Accent5 2 2 12" xfId="2485"/>
    <cellStyle name="20% - Accent5 2 2 13" xfId="2486"/>
    <cellStyle name="20% - Accent5 2 2 14" xfId="2487"/>
    <cellStyle name="20% - Accent5 2 2 15" xfId="2488"/>
    <cellStyle name="20% - Accent5 2 2 16" xfId="2489"/>
    <cellStyle name="20% - Accent5 2 2 17" xfId="2490"/>
    <cellStyle name="20% - Accent5 2 2 18" xfId="2491"/>
    <cellStyle name="20% - Accent5 2 2 19" xfId="2492"/>
    <cellStyle name="20% - Accent5 2 2 2" xfId="2493"/>
    <cellStyle name="20% - Accent5 2 2 20" xfId="2494"/>
    <cellStyle name="20% - Accent5 2 2 21" xfId="2495"/>
    <cellStyle name="20% - Accent5 2 2 22" xfId="2496"/>
    <cellStyle name="20% - Accent5 2 2 23" xfId="2497"/>
    <cellStyle name="20% - Accent5 2 2 24" xfId="2498"/>
    <cellStyle name="20% - Accent5 2 2 25" xfId="2499"/>
    <cellStyle name="20% - Accent5 2 2 26" xfId="2500"/>
    <cellStyle name="20% - Accent5 2 2 27" xfId="798"/>
    <cellStyle name="20% - Accent5 2 2 3" xfId="2501"/>
    <cellStyle name="20% - Accent5 2 2 4" xfId="2502"/>
    <cellStyle name="20% - Accent5 2 2 5" xfId="2503"/>
    <cellStyle name="20% - Accent5 2 2 6" xfId="2504"/>
    <cellStyle name="20% - Accent5 2 2 7" xfId="2505"/>
    <cellStyle name="20% - Accent5 2 2 8" xfId="2506"/>
    <cellStyle name="20% - Accent5 2 2 9" xfId="2507"/>
    <cellStyle name="20% - Accent5 2 2_Manual Consol" xfId="2508"/>
    <cellStyle name="20% - Accent5 3" xfId="68"/>
    <cellStyle name="20% - Accent5 3 10" xfId="2509"/>
    <cellStyle name="20% - Accent5 3 11" xfId="2510"/>
    <cellStyle name="20% - Accent5 3 12" xfId="2511"/>
    <cellStyle name="20% - Accent5 3 13" xfId="2512"/>
    <cellStyle name="20% - Accent5 3 14" xfId="2513"/>
    <cellStyle name="20% - Accent5 3 15" xfId="2514"/>
    <cellStyle name="20% - Accent5 3 16" xfId="2515"/>
    <cellStyle name="20% - Accent5 3 17" xfId="2516"/>
    <cellStyle name="20% - Accent5 3 18" xfId="2517"/>
    <cellStyle name="20% - Accent5 3 19" xfId="2518"/>
    <cellStyle name="20% - Accent5 3 2" xfId="69"/>
    <cellStyle name="20% - Accent5 3 20" xfId="2519"/>
    <cellStyle name="20% - Accent5 3 21" xfId="2520"/>
    <cellStyle name="20% - Accent5 3 22" xfId="2521"/>
    <cellStyle name="20% - Accent5 3 23" xfId="2522"/>
    <cellStyle name="20% - Accent5 3 24" xfId="2523"/>
    <cellStyle name="20% - Accent5 3 25" xfId="2524"/>
    <cellStyle name="20% - Accent5 3 26" xfId="2525"/>
    <cellStyle name="20% - Accent5 3 3" xfId="2526"/>
    <cellStyle name="20% - Accent5 3 4" xfId="2527"/>
    <cellStyle name="20% - Accent5 3 5" xfId="2528"/>
    <cellStyle name="20% - Accent5 3 6" xfId="2529"/>
    <cellStyle name="20% - Accent5 3 7" xfId="2530"/>
    <cellStyle name="20% - Accent5 3 8" xfId="2531"/>
    <cellStyle name="20% - Accent5 3 9" xfId="2532"/>
    <cellStyle name="20% - Accent5 3_Manual Consol" xfId="2533"/>
    <cellStyle name="20% - Accent5 4" xfId="70"/>
    <cellStyle name="20% - Accent5 4 2" xfId="71"/>
    <cellStyle name="20% - Accent5 5" xfId="72"/>
    <cellStyle name="20% - Accent5 5 2" xfId="73"/>
    <cellStyle name="20% - Accent5 5 2 2" xfId="800"/>
    <cellStyle name="20% - Accent5 5 3" xfId="799"/>
    <cellStyle name="20% - Accent5 5_CF" xfId="2534"/>
    <cellStyle name="20% - Accent5 6" xfId="801"/>
    <cellStyle name="20% - Accent5 6 2" xfId="802"/>
    <cellStyle name="20% - Accent5 6_CF" xfId="2535"/>
    <cellStyle name="20% - Accent5 7" xfId="803"/>
    <cellStyle name="20% - Accent5 8" xfId="804"/>
    <cellStyle name="20% - Accent5 9" xfId="805"/>
    <cellStyle name="20% - Accent6 10" xfId="806"/>
    <cellStyle name="20% - Accent6 2" xfId="74"/>
    <cellStyle name="20% - Accent6 2 2" xfId="75"/>
    <cellStyle name="20% - Accent6 2 2 10" xfId="2536"/>
    <cellStyle name="20% - Accent6 2 2 11" xfId="2537"/>
    <cellStyle name="20% - Accent6 2 2 12" xfId="2538"/>
    <cellStyle name="20% - Accent6 2 2 13" xfId="2539"/>
    <cellStyle name="20% - Accent6 2 2 14" xfId="2540"/>
    <cellStyle name="20% - Accent6 2 2 15" xfId="2541"/>
    <cellStyle name="20% - Accent6 2 2 16" xfId="2542"/>
    <cellStyle name="20% - Accent6 2 2 17" xfId="2543"/>
    <cellStyle name="20% - Accent6 2 2 18" xfId="2544"/>
    <cellStyle name="20% - Accent6 2 2 19" xfId="2545"/>
    <cellStyle name="20% - Accent6 2 2 2" xfId="2546"/>
    <cellStyle name="20% - Accent6 2 2 20" xfId="2547"/>
    <cellStyle name="20% - Accent6 2 2 21" xfId="2548"/>
    <cellStyle name="20% - Accent6 2 2 22" xfId="2549"/>
    <cellStyle name="20% - Accent6 2 2 23" xfId="2550"/>
    <cellStyle name="20% - Accent6 2 2 24" xfId="2551"/>
    <cellStyle name="20% - Accent6 2 2 25" xfId="2552"/>
    <cellStyle name="20% - Accent6 2 2 26" xfId="2553"/>
    <cellStyle name="20% - Accent6 2 2 27" xfId="807"/>
    <cellStyle name="20% - Accent6 2 2 3" xfId="2554"/>
    <cellStyle name="20% - Accent6 2 2 4" xfId="2555"/>
    <cellStyle name="20% - Accent6 2 2 5" xfId="2556"/>
    <cellStyle name="20% - Accent6 2 2 6" xfId="2557"/>
    <cellStyle name="20% - Accent6 2 2 7" xfId="2558"/>
    <cellStyle name="20% - Accent6 2 2 8" xfId="2559"/>
    <cellStyle name="20% - Accent6 2 2 9" xfId="2560"/>
    <cellStyle name="20% - Accent6 2 2_Manual Consol" xfId="2561"/>
    <cellStyle name="20% - Accent6 3" xfId="76"/>
    <cellStyle name="20% - Accent6 3 10" xfId="2562"/>
    <cellStyle name="20% - Accent6 3 11" xfId="2563"/>
    <cellStyle name="20% - Accent6 3 12" xfId="2564"/>
    <cellStyle name="20% - Accent6 3 13" xfId="2565"/>
    <cellStyle name="20% - Accent6 3 14" xfId="2566"/>
    <cellStyle name="20% - Accent6 3 15" xfId="2567"/>
    <cellStyle name="20% - Accent6 3 16" xfId="2568"/>
    <cellStyle name="20% - Accent6 3 17" xfId="2569"/>
    <cellStyle name="20% - Accent6 3 18" xfId="2570"/>
    <cellStyle name="20% - Accent6 3 19" xfId="2571"/>
    <cellStyle name="20% - Accent6 3 2" xfId="77"/>
    <cellStyle name="20% - Accent6 3 20" xfId="2572"/>
    <cellStyle name="20% - Accent6 3 21" xfId="2573"/>
    <cellStyle name="20% - Accent6 3 22" xfId="2574"/>
    <cellStyle name="20% - Accent6 3 23" xfId="2575"/>
    <cellStyle name="20% - Accent6 3 24" xfId="2576"/>
    <cellStyle name="20% - Accent6 3 25" xfId="2577"/>
    <cellStyle name="20% - Accent6 3 26" xfId="2578"/>
    <cellStyle name="20% - Accent6 3 3" xfId="2579"/>
    <cellStyle name="20% - Accent6 3 4" xfId="2580"/>
    <cellStyle name="20% - Accent6 3 5" xfId="2581"/>
    <cellStyle name="20% - Accent6 3 6" xfId="2582"/>
    <cellStyle name="20% - Accent6 3 7" xfId="2583"/>
    <cellStyle name="20% - Accent6 3 8" xfId="2584"/>
    <cellStyle name="20% - Accent6 3 9" xfId="2585"/>
    <cellStyle name="20% - Accent6 3_Manual Consol" xfId="2586"/>
    <cellStyle name="20% - Accent6 4" xfId="78"/>
    <cellStyle name="20% - Accent6 4 2" xfId="79"/>
    <cellStyle name="20% - Accent6 5" xfId="80"/>
    <cellStyle name="20% - Accent6 5 2" xfId="81"/>
    <cellStyle name="20% - Accent6 5 2 2" xfId="809"/>
    <cellStyle name="20% - Accent6 5 3" xfId="808"/>
    <cellStyle name="20% - Accent6 5_CF" xfId="2587"/>
    <cellStyle name="20% - Accent6 6" xfId="810"/>
    <cellStyle name="20% - Accent6 6 2" xfId="811"/>
    <cellStyle name="20% - Accent6 6_CF" xfId="2588"/>
    <cellStyle name="20% - Accent6 7" xfId="812"/>
    <cellStyle name="20% - Accent6 8" xfId="813"/>
    <cellStyle name="20% - Accent6 9" xfId="814"/>
    <cellStyle name="20% - Akzent1" xfId="1963"/>
    <cellStyle name="20% - Akzent2" xfId="1964"/>
    <cellStyle name="20% - Akzent3" xfId="1965"/>
    <cellStyle name="20% - Akzent4" xfId="1966"/>
    <cellStyle name="20% - Akzent5" xfId="1967"/>
    <cellStyle name="20% - Akzent6" xfId="1968"/>
    <cellStyle name="20% - Ênfase1" xfId="1969"/>
    <cellStyle name="20% - Ênfase2" xfId="1970"/>
    <cellStyle name="20% - Ênfase3" xfId="1971"/>
    <cellStyle name="20% - Ênfase4" xfId="1972"/>
    <cellStyle name="20% - Ênfase5" xfId="1973"/>
    <cellStyle name="20% - Ênfase6" xfId="1974"/>
    <cellStyle name="20% - Énfasis1" xfId="815"/>
    <cellStyle name="20% - Énfasis2" xfId="816"/>
    <cellStyle name="20% - Énfasis3" xfId="817"/>
    <cellStyle name="20% - Énfasis4" xfId="818"/>
    <cellStyle name="20% - Énfasis5" xfId="819"/>
    <cellStyle name="20% - Énfasis6" xfId="820"/>
    <cellStyle name="40 % - Akzent1" xfId="821"/>
    <cellStyle name="40 % - Akzent1 2" xfId="1975"/>
    <cellStyle name="40 % - Akzent2" xfId="822"/>
    <cellStyle name="40 % - Akzent2 2" xfId="1976"/>
    <cellStyle name="40 % - Akzent3" xfId="823"/>
    <cellStyle name="40 % - Akzent3 2" xfId="1977"/>
    <cellStyle name="40 % - Akzent4" xfId="824"/>
    <cellStyle name="40 % - Akzent4 2" xfId="1978"/>
    <cellStyle name="40 % - Akzent5" xfId="825"/>
    <cellStyle name="40 % - Akzent5 2" xfId="1979"/>
    <cellStyle name="40 % - Akzent6" xfId="826"/>
    <cellStyle name="40 % - Akzent6 2" xfId="1980"/>
    <cellStyle name="40 % - Accent1" xfId="82"/>
    <cellStyle name="40 % - Accent1 2" xfId="83"/>
    <cellStyle name="40 % - Accent1 3" xfId="827"/>
    <cellStyle name="40 % - Accent2" xfId="84"/>
    <cellStyle name="40 % - Accent2 2" xfId="85"/>
    <cellStyle name="40 % - Accent2 3" xfId="828"/>
    <cellStyle name="40 % - Accent3" xfId="86"/>
    <cellStyle name="40 % - Accent3 2" xfId="87"/>
    <cellStyle name="40 % - Accent3 3" xfId="829"/>
    <cellStyle name="40 % - Accent4" xfId="88"/>
    <cellStyle name="40 % - Accent4 2" xfId="89"/>
    <cellStyle name="40 % - Accent4 3" xfId="830"/>
    <cellStyle name="40 % - Accent5" xfId="90"/>
    <cellStyle name="40 % - Accent5 2" xfId="91"/>
    <cellStyle name="40 % - Accent5 3" xfId="831"/>
    <cellStyle name="40 % - Accent6" xfId="92"/>
    <cellStyle name="40 % - Accent6 2" xfId="93"/>
    <cellStyle name="40 % - Accent6 3" xfId="832"/>
    <cellStyle name="40% - Accent1 10" xfId="833"/>
    <cellStyle name="40% - Accent1 2" xfId="94"/>
    <cellStyle name="40% - Accent1 2 2" xfId="95"/>
    <cellStyle name="40% - Accent1 2 2 10" xfId="2589"/>
    <cellStyle name="40% - Accent1 2 2 11" xfId="2590"/>
    <cellStyle name="40% - Accent1 2 2 12" xfId="2591"/>
    <cellStyle name="40% - Accent1 2 2 13" xfId="2592"/>
    <cellStyle name="40% - Accent1 2 2 14" xfId="2593"/>
    <cellStyle name="40% - Accent1 2 2 15" xfId="2594"/>
    <cellStyle name="40% - Accent1 2 2 16" xfId="2595"/>
    <cellStyle name="40% - Accent1 2 2 17" xfId="2596"/>
    <cellStyle name="40% - Accent1 2 2 18" xfId="2597"/>
    <cellStyle name="40% - Accent1 2 2 19" xfId="2598"/>
    <cellStyle name="40% - Accent1 2 2 2" xfId="2599"/>
    <cellStyle name="40% - Accent1 2 2 20" xfId="2600"/>
    <cellStyle name="40% - Accent1 2 2 21" xfId="2601"/>
    <cellStyle name="40% - Accent1 2 2 22" xfId="2602"/>
    <cellStyle name="40% - Accent1 2 2 23" xfId="2603"/>
    <cellStyle name="40% - Accent1 2 2 24" xfId="2604"/>
    <cellStyle name="40% - Accent1 2 2 25" xfId="2605"/>
    <cellStyle name="40% - Accent1 2 2 26" xfId="2606"/>
    <cellStyle name="40% - Accent1 2 2 27" xfId="834"/>
    <cellStyle name="40% - Accent1 2 2 3" xfId="2607"/>
    <cellStyle name="40% - Accent1 2 2 4" xfId="2608"/>
    <cellStyle name="40% - Accent1 2 2 5" xfId="2609"/>
    <cellStyle name="40% - Accent1 2 2 6" xfId="2610"/>
    <cellStyle name="40% - Accent1 2 2 7" xfId="2611"/>
    <cellStyle name="40% - Accent1 2 2 8" xfId="2612"/>
    <cellStyle name="40% - Accent1 2 2 9" xfId="2613"/>
    <cellStyle name="40% - Accent1 2 2_Manual Consol" xfId="2614"/>
    <cellStyle name="40% - Accent1 2_Acq input" xfId="2133"/>
    <cellStyle name="40% - Accent1 3" xfId="96"/>
    <cellStyle name="40% - Accent1 3 10" xfId="2615"/>
    <cellStyle name="40% - Accent1 3 11" xfId="2616"/>
    <cellStyle name="40% - Accent1 3 12" xfId="2617"/>
    <cellStyle name="40% - Accent1 3 13" xfId="2618"/>
    <cellStyle name="40% - Accent1 3 14" xfId="2619"/>
    <cellStyle name="40% - Accent1 3 15" xfId="2620"/>
    <cellStyle name="40% - Accent1 3 16" xfId="2621"/>
    <cellStyle name="40% - Accent1 3 17" xfId="2622"/>
    <cellStyle name="40% - Accent1 3 18" xfId="2623"/>
    <cellStyle name="40% - Accent1 3 19" xfId="2624"/>
    <cellStyle name="40% - Accent1 3 2" xfId="97"/>
    <cellStyle name="40% - Accent1 3 2 2" xfId="2625"/>
    <cellStyle name="40% - Accent1 3 20" xfId="2626"/>
    <cellStyle name="40% - Accent1 3 21" xfId="2627"/>
    <cellStyle name="40% - Accent1 3 22" xfId="2628"/>
    <cellStyle name="40% - Accent1 3 23" xfId="2629"/>
    <cellStyle name="40% - Accent1 3 24" xfId="2630"/>
    <cellStyle name="40% - Accent1 3 25" xfId="2631"/>
    <cellStyle name="40% - Accent1 3 26" xfId="2632"/>
    <cellStyle name="40% - Accent1 3 3" xfId="2633"/>
    <cellStyle name="40% - Accent1 3 4" xfId="2634"/>
    <cellStyle name="40% - Accent1 3 5" xfId="2635"/>
    <cellStyle name="40% - Accent1 3 6" xfId="2636"/>
    <cellStyle name="40% - Accent1 3 7" xfId="2637"/>
    <cellStyle name="40% - Accent1 3 8" xfId="2638"/>
    <cellStyle name="40% - Accent1 3 9" xfId="2639"/>
    <cellStyle name="40% - Accent1 3_Manual Consol" xfId="2640"/>
    <cellStyle name="40% - Accent1 4" xfId="98"/>
    <cellStyle name="40% - Accent1 4 2" xfId="99"/>
    <cellStyle name="40% - Accent1 5" xfId="100"/>
    <cellStyle name="40% - Accent1 5 2" xfId="101"/>
    <cellStyle name="40% - Accent1 5 2 2" xfId="836"/>
    <cellStyle name="40% - Accent1 5 3" xfId="835"/>
    <cellStyle name="40% - Accent1 5_CF" xfId="2641"/>
    <cellStyle name="40% - Accent1 6" xfId="837"/>
    <cellStyle name="40% - Accent1 6 2" xfId="838"/>
    <cellStyle name="40% - Accent1 6_CF" xfId="2642"/>
    <cellStyle name="40% - Accent1 7" xfId="839"/>
    <cellStyle name="40% - Accent1 8" xfId="840"/>
    <cellStyle name="40% - Accent1 9" xfId="841"/>
    <cellStyle name="40% - Accent2 10" xfId="842"/>
    <cellStyle name="40% - Accent2 2" xfId="102"/>
    <cellStyle name="40% - Accent2 2 2" xfId="103"/>
    <cellStyle name="40% - Accent2 2 2 10" xfId="2643"/>
    <cellStyle name="40% - Accent2 2 2 11" xfId="2644"/>
    <cellStyle name="40% - Accent2 2 2 12" xfId="2645"/>
    <cellStyle name="40% - Accent2 2 2 13" xfId="2646"/>
    <cellStyle name="40% - Accent2 2 2 14" xfId="2647"/>
    <cellStyle name="40% - Accent2 2 2 15" xfId="2648"/>
    <cellStyle name="40% - Accent2 2 2 16" xfId="2649"/>
    <cellStyle name="40% - Accent2 2 2 17" xfId="2650"/>
    <cellStyle name="40% - Accent2 2 2 18" xfId="2651"/>
    <cellStyle name="40% - Accent2 2 2 19" xfId="2652"/>
    <cellStyle name="40% - Accent2 2 2 2" xfId="2653"/>
    <cellStyle name="40% - Accent2 2 2 20" xfId="2654"/>
    <cellStyle name="40% - Accent2 2 2 21" xfId="2655"/>
    <cellStyle name="40% - Accent2 2 2 22" xfId="2656"/>
    <cellStyle name="40% - Accent2 2 2 23" xfId="2657"/>
    <cellStyle name="40% - Accent2 2 2 24" xfId="2658"/>
    <cellStyle name="40% - Accent2 2 2 25" xfId="2659"/>
    <cellStyle name="40% - Accent2 2 2 26" xfId="2660"/>
    <cellStyle name="40% - Accent2 2 2 27" xfId="843"/>
    <cellStyle name="40% - Accent2 2 2 3" xfId="2661"/>
    <cellStyle name="40% - Accent2 2 2 4" xfId="2662"/>
    <cellStyle name="40% - Accent2 2 2 5" xfId="2663"/>
    <cellStyle name="40% - Accent2 2 2 6" xfId="2664"/>
    <cellStyle name="40% - Accent2 2 2 7" xfId="2665"/>
    <cellStyle name="40% - Accent2 2 2 8" xfId="2666"/>
    <cellStyle name="40% - Accent2 2 2 9" xfId="2667"/>
    <cellStyle name="40% - Accent2 2 2_Manual Consol" xfId="2668"/>
    <cellStyle name="40% - Accent2 2_Acq input" xfId="2134"/>
    <cellStyle name="40% - Accent2 3" xfId="104"/>
    <cellStyle name="40% - Accent2 3 10" xfId="2669"/>
    <cellStyle name="40% - Accent2 3 11" xfId="2670"/>
    <cellStyle name="40% - Accent2 3 12" xfId="2671"/>
    <cellStyle name="40% - Accent2 3 13" xfId="2672"/>
    <cellStyle name="40% - Accent2 3 14" xfId="2673"/>
    <cellStyle name="40% - Accent2 3 15" xfId="2674"/>
    <cellStyle name="40% - Accent2 3 16" xfId="2675"/>
    <cellStyle name="40% - Accent2 3 17" xfId="2676"/>
    <cellStyle name="40% - Accent2 3 18" xfId="2677"/>
    <cellStyle name="40% - Accent2 3 19" xfId="2678"/>
    <cellStyle name="40% - Accent2 3 2" xfId="105"/>
    <cellStyle name="40% - Accent2 3 2 2" xfId="2679"/>
    <cellStyle name="40% - Accent2 3 20" xfId="2680"/>
    <cellStyle name="40% - Accent2 3 21" xfId="2681"/>
    <cellStyle name="40% - Accent2 3 22" xfId="2682"/>
    <cellStyle name="40% - Accent2 3 23" xfId="2683"/>
    <cellStyle name="40% - Accent2 3 24" xfId="2684"/>
    <cellStyle name="40% - Accent2 3 25" xfId="2685"/>
    <cellStyle name="40% - Accent2 3 26" xfId="2686"/>
    <cellStyle name="40% - Accent2 3 3" xfId="2687"/>
    <cellStyle name="40% - Accent2 3 4" xfId="2688"/>
    <cellStyle name="40% - Accent2 3 5" xfId="2689"/>
    <cellStyle name="40% - Accent2 3 6" xfId="2690"/>
    <cellStyle name="40% - Accent2 3 7" xfId="2691"/>
    <cellStyle name="40% - Accent2 3 8" xfId="2692"/>
    <cellStyle name="40% - Accent2 3 9" xfId="2693"/>
    <cellStyle name="40% - Accent2 3_Manual Consol" xfId="2694"/>
    <cellStyle name="40% - Accent2 4" xfId="106"/>
    <cellStyle name="40% - Accent2 4 2" xfId="107"/>
    <cellStyle name="40% - Accent2 5" xfId="108"/>
    <cellStyle name="40% - Accent2 5 2" xfId="109"/>
    <cellStyle name="40% - Accent2 5 2 2" xfId="845"/>
    <cellStyle name="40% - Accent2 5 3" xfId="844"/>
    <cellStyle name="40% - Accent2 5_CF" xfId="2695"/>
    <cellStyle name="40% - Accent2 6" xfId="846"/>
    <cellStyle name="40% - Accent2 6 2" xfId="847"/>
    <cellStyle name="40% - Accent2 6_CF" xfId="2696"/>
    <cellStyle name="40% - Accent2 7" xfId="848"/>
    <cellStyle name="40% - Accent2 8" xfId="849"/>
    <cellStyle name="40% - Accent2 9" xfId="850"/>
    <cellStyle name="40% - Accent3 10" xfId="851"/>
    <cellStyle name="40% - Accent3 11" xfId="2101"/>
    <cellStyle name="40% - Accent3 2" xfId="110"/>
    <cellStyle name="40% - Accent3 2 2" xfId="111"/>
    <cellStyle name="40% - Accent3 2 2 10" xfId="2697"/>
    <cellStyle name="40% - Accent3 2 2 11" xfId="2698"/>
    <cellStyle name="40% - Accent3 2 2 12" xfId="2699"/>
    <cellStyle name="40% - Accent3 2 2 13" xfId="2700"/>
    <cellStyle name="40% - Accent3 2 2 14" xfId="2701"/>
    <cellStyle name="40% - Accent3 2 2 15" xfId="2702"/>
    <cellStyle name="40% - Accent3 2 2 16" xfId="2703"/>
    <cellStyle name="40% - Accent3 2 2 17" xfId="2704"/>
    <cellStyle name="40% - Accent3 2 2 18" xfId="2705"/>
    <cellStyle name="40% - Accent3 2 2 19" xfId="2706"/>
    <cellStyle name="40% - Accent3 2 2 2" xfId="2707"/>
    <cellStyle name="40% - Accent3 2 2 20" xfId="2708"/>
    <cellStyle name="40% - Accent3 2 2 21" xfId="2709"/>
    <cellStyle name="40% - Accent3 2 2 22" xfId="2710"/>
    <cellStyle name="40% - Accent3 2 2 23" xfId="2711"/>
    <cellStyle name="40% - Accent3 2 2 24" xfId="2712"/>
    <cellStyle name="40% - Accent3 2 2 25" xfId="2713"/>
    <cellStyle name="40% - Accent3 2 2 26" xfId="2714"/>
    <cellStyle name="40% - Accent3 2 2 27" xfId="852"/>
    <cellStyle name="40% - Accent3 2 2 3" xfId="2715"/>
    <cellStyle name="40% - Accent3 2 2 4" xfId="2716"/>
    <cellStyle name="40% - Accent3 2 2 5" xfId="2717"/>
    <cellStyle name="40% - Accent3 2 2 6" xfId="2718"/>
    <cellStyle name="40% - Accent3 2 2 7" xfId="2719"/>
    <cellStyle name="40% - Accent3 2 2 8" xfId="2720"/>
    <cellStyle name="40% - Accent3 2 2 9" xfId="2721"/>
    <cellStyle name="40% - Accent3 2 2_Manual Consol" xfId="2722"/>
    <cellStyle name="40% - Accent3 2_Acq input" xfId="2135"/>
    <cellStyle name="40% - Accent3 3" xfId="112"/>
    <cellStyle name="40% - Accent3 3 10" xfId="2723"/>
    <cellStyle name="40% - Accent3 3 11" xfId="2724"/>
    <cellStyle name="40% - Accent3 3 12" xfId="2725"/>
    <cellStyle name="40% - Accent3 3 13" xfId="2726"/>
    <cellStyle name="40% - Accent3 3 14" xfId="2727"/>
    <cellStyle name="40% - Accent3 3 15" xfId="2728"/>
    <cellStyle name="40% - Accent3 3 16" xfId="2729"/>
    <cellStyle name="40% - Accent3 3 17" xfId="2730"/>
    <cellStyle name="40% - Accent3 3 18" xfId="2731"/>
    <cellStyle name="40% - Accent3 3 19" xfId="2732"/>
    <cellStyle name="40% - Accent3 3 2" xfId="113"/>
    <cellStyle name="40% - Accent3 3 2 2" xfId="2733"/>
    <cellStyle name="40% - Accent3 3 20" xfId="2734"/>
    <cellStyle name="40% - Accent3 3 21" xfId="2735"/>
    <cellStyle name="40% - Accent3 3 22" xfId="2736"/>
    <cellStyle name="40% - Accent3 3 23" xfId="2737"/>
    <cellStyle name="40% - Accent3 3 24" xfId="2738"/>
    <cellStyle name="40% - Accent3 3 25" xfId="2739"/>
    <cellStyle name="40% - Accent3 3 26" xfId="2740"/>
    <cellStyle name="40% - Accent3 3 3" xfId="2741"/>
    <cellStyle name="40% - Accent3 3 4" xfId="2742"/>
    <cellStyle name="40% - Accent3 3 5" xfId="2743"/>
    <cellStyle name="40% - Accent3 3 6" xfId="2744"/>
    <cellStyle name="40% - Accent3 3 7" xfId="2745"/>
    <cellStyle name="40% - Accent3 3 8" xfId="2746"/>
    <cellStyle name="40% - Accent3 3 9" xfId="2747"/>
    <cellStyle name="40% - Accent3 3_Manual Consol" xfId="2748"/>
    <cellStyle name="40% - Accent3 4" xfId="114"/>
    <cellStyle name="40% - Accent3 4 2" xfId="115"/>
    <cellStyle name="40% - Accent3 5" xfId="116"/>
    <cellStyle name="40% - Accent3 5 2" xfId="117"/>
    <cellStyle name="40% - Accent3 5 2 2" xfId="854"/>
    <cellStyle name="40% - Accent3 5 3" xfId="853"/>
    <cellStyle name="40% - Accent3 5_CF" xfId="2749"/>
    <cellStyle name="40% - Accent3 6" xfId="855"/>
    <cellStyle name="40% - Accent3 6 2" xfId="856"/>
    <cellStyle name="40% - Accent3 6_CF" xfId="2750"/>
    <cellStyle name="40% - Accent3 7" xfId="857"/>
    <cellStyle name="40% - Accent3 8" xfId="858"/>
    <cellStyle name="40% - Accent3 9" xfId="859"/>
    <cellStyle name="40% - Accent4 10" xfId="860"/>
    <cellStyle name="40% - Accent4 11" xfId="2102"/>
    <cellStyle name="40% - Accent4 2" xfId="118"/>
    <cellStyle name="40% - Accent4 2 2" xfId="119"/>
    <cellStyle name="40% - Accent4 2 2 10" xfId="2751"/>
    <cellStyle name="40% - Accent4 2 2 11" xfId="2752"/>
    <cellStyle name="40% - Accent4 2 2 12" xfId="2753"/>
    <cellStyle name="40% - Accent4 2 2 13" xfId="2754"/>
    <cellStyle name="40% - Accent4 2 2 14" xfId="2755"/>
    <cellStyle name="40% - Accent4 2 2 15" xfId="2756"/>
    <cellStyle name="40% - Accent4 2 2 16" xfId="2757"/>
    <cellStyle name="40% - Accent4 2 2 17" xfId="2758"/>
    <cellStyle name="40% - Accent4 2 2 18" xfId="2759"/>
    <cellStyle name="40% - Accent4 2 2 19" xfId="2760"/>
    <cellStyle name="40% - Accent4 2 2 2" xfId="2761"/>
    <cellStyle name="40% - Accent4 2 2 20" xfId="2762"/>
    <cellStyle name="40% - Accent4 2 2 21" xfId="2763"/>
    <cellStyle name="40% - Accent4 2 2 22" xfId="2764"/>
    <cellStyle name="40% - Accent4 2 2 23" xfId="2765"/>
    <cellStyle name="40% - Accent4 2 2 24" xfId="2766"/>
    <cellStyle name="40% - Accent4 2 2 25" xfId="2767"/>
    <cellStyle name="40% - Accent4 2 2 26" xfId="2768"/>
    <cellStyle name="40% - Accent4 2 2 27" xfId="861"/>
    <cellStyle name="40% - Accent4 2 2 3" xfId="2769"/>
    <cellStyle name="40% - Accent4 2 2 4" xfId="2770"/>
    <cellStyle name="40% - Accent4 2 2 5" xfId="2771"/>
    <cellStyle name="40% - Accent4 2 2 6" xfId="2772"/>
    <cellStyle name="40% - Accent4 2 2 7" xfId="2773"/>
    <cellStyle name="40% - Accent4 2 2 8" xfId="2774"/>
    <cellStyle name="40% - Accent4 2 2 9" xfId="2775"/>
    <cellStyle name="40% - Accent4 2 2_Manual Consol" xfId="2776"/>
    <cellStyle name="40% - Accent4 2_SouthAfrica BEE" xfId="2777"/>
    <cellStyle name="40% - Accent4 3" xfId="120"/>
    <cellStyle name="40% - Accent4 3 10" xfId="2778"/>
    <cellStyle name="40% - Accent4 3 11" xfId="2779"/>
    <cellStyle name="40% - Accent4 3 12" xfId="2780"/>
    <cellStyle name="40% - Accent4 3 13" xfId="2781"/>
    <cellStyle name="40% - Accent4 3 14" xfId="2782"/>
    <cellStyle name="40% - Accent4 3 15" xfId="2783"/>
    <cellStyle name="40% - Accent4 3 16" xfId="2784"/>
    <cellStyle name="40% - Accent4 3 17" xfId="2785"/>
    <cellStyle name="40% - Accent4 3 18" xfId="2786"/>
    <cellStyle name="40% - Accent4 3 19" xfId="2787"/>
    <cellStyle name="40% - Accent4 3 2" xfId="121"/>
    <cellStyle name="40% - Accent4 3 2 2" xfId="2788"/>
    <cellStyle name="40% - Accent4 3 20" xfId="2789"/>
    <cellStyle name="40% - Accent4 3 21" xfId="2790"/>
    <cellStyle name="40% - Accent4 3 22" xfId="2791"/>
    <cellStyle name="40% - Accent4 3 23" xfId="2792"/>
    <cellStyle name="40% - Accent4 3 24" xfId="2793"/>
    <cellStyle name="40% - Accent4 3 25" xfId="2794"/>
    <cellStyle name="40% - Accent4 3 26" xfId="2795"/>
    <cellStyle name="40% - Accent4 3 3" xfId="2796"/>
    <cellStyle name="40% - Accent4 3 4" xfId="2797"/>
    <cellStyle name="40% - Accent4 3 5" xfId="2798"/>
    <cellStyle name="40% - Accent4 3 6" xfId="2799"/>
    <cellStyle name="40% - Accent4 3 7" xfId="2800"/>
    <cellStyle name="40% - Accent4 3 8" xfId="2801"/>
    <cellStyle name="40% - Accent4 3 9" xfId="2802"/>
    <cellStyle name="40% - Accent4 3_Manual Consol" xfId="2803"/>
    <cellStyle name="40% - Accent4 4" xfId="122"/>
    <cellStyle name="40% - Accent4 4 2" xfId="123"/>
    <cellStyle name="40% - Accent4 5" xfId="124"/>
    <cellStyle name="40% - Accent4 5 2" xfId="125"/>
    <cellStyle name="40% - Accent4 5 2 2" xfId="863"/>
    <cellStyle name="40% - Accent4 5 3" xfId="862"/>
    <cellStyle name="40% - Accent4 5_CF" xfId="2804"/>
    <cellStyle name="40% - Accent4 6" xfId="864"/>
    <cellStyle name="40% - Accent4 6 2" xfId="865"/>
    <cellStyle name="40% - Accent4 6_CF" xfId="2805"/>
    <cellStyle name="40% - Accent4 7" xfId="866"/>
    <cellStyle name="40% - Accent4 8" xfId="867"/>
    <cellStyle name="40% - Accent4 9" xfId="868"/>
    <cellStyle name="40% - Accent5 10" xfId="869"/>
    <cellStyle name="40% - Accent5 2" xfId="126"/>
    <cellStyle name="40% - Accent5 2 2" xfId="127"/>
    <cellStyle name="40% - Accent5 2 2 10" xfId="2806"/>
    <cellStyle name="40% - Accent5 2 2 11" xfId="2807"/>
    <cellStyle name="40% - Accent5 2 2 12" xfId="2808"/>
    <cellStyle name="40% - Accent5 2 2 13" xfId="2809"/>
    <cellStyle name="40% - Accent5 2 2 14" xfId="2810"/>
    <cellStyle name="40% - Accent5 2 2 15" xfId="2811"/>
    <cellStyle name="40% - Accent5 2 2 16" xfId="2812"/>
    <cellStyle name="40% - Accent5 2 2 17" xfId="2813"/>
    <cellStyle name="40% - Accent5 2 2 18" xfId="2814"/>
    <cellStyle name="40% - Accent5 2 2 19" xfId="2815"/>
    <cellStyle name="40% - Accent5 2 2 2" xfId="2816"/>
    <cellStyle name="40% - Accent5 2 2 20" xfId="2817"/>
    <cellStyle name="40% - Accent5 2 2 21" xfId="2818"/>
    <cellStyle name="40% - Accent5 2 2 22" xfId="2819"/>
    <cellStyle name="40% - Accent5 2 2 23" xfId="2820"/>
    <cellStyle name="40% - Accent5 2 2 24" xfId="2821"/>
    <cellStyle name="40% - Accent5 2 2 25" xfId="2822"/>
    <cellStyle name="40% - Accent5 2 2 26" xfId="2823"/>
    <cellStyle name="40% - Accent5 2 2 27" xfId="870"/>
    <cellStyle name="40% - Accent5 2 2 3" xfId="2824"/>
    <cellStyle name="40% - Accent5 2 2 4" xfId="2825"/>
    <cellStyle name="40% - Accent5 2 2 5" xfId="2826"/>
    <cellStyle name="40% - Accent5 2 2 6" xfId="2827"/>
    <cellStyle name="40% - Accent5 2 2 7" xfId="2828"/>
    <cellStyle name="40% - Accent5 2 2 8" xfId="2829"/>
    <cellStyle name="40% - Accent5 2 2 9" xfId="2830"/>
    <cellStyle name="40% - Accent5 2 2_Manual Consol" xfId="2831"/>
    <cellStyle name="40% - Accent5 2_Acq input" xfId="2136"/>
    <cellStyle name="40% - Accent5 3" xfId="128"/>
    <cellStyle name="40% - Accent5 3 10" xfId="2832"/>
    <cellStyle name="40% - Accent5 3 11" xfId="2833"/>
    <cellStyle name="40% - Accent5 3 12" xfId="2834"/>
    <cellStyle name="40% - Accent5 3 13" xfId="2835"/>
    <cellStyle name="40% - Accent5 3 14" xfId="2836"/>
    <cellStyle name="40% - Accent5 3 15" xfId="2837"/>
    <cellStyle name="40% - Accent5 3 16" xfId="2838"/>
    <cellStyle name="40% - Accent5 3 17" xfId="2839"/>
    <cellStyle name="40% - Accent5 3 18" xfId="2840"/>
    <cellStyle name="40% - Accent5 3 19" xfId="2841"/>
    <cellStyle name="40% - Accent5 3 2" xfId="129"/>
    <cellStyle name="40% - Accent5 3 2 2" xfId="2842"/>
    <cellStyle name="40% - Accent5 3 20" xfId="2843"/>
    <cellStyle name="40% - Accent5 3 21" xfId="2844"/>
    <cellStyle name="40% - Accent5 3 22" xfId="2845"/>
    <cellStyle name="40% - Accent5 3 23" xfId="2846"/>
    <cellStyle name="40% - Accent5 3 24" xfId="2847"/>
    <cellStyle name="40% - Accent5 3 25" xfId="2848"/>
    <cellStyle name="40% - Accent5 3 26" xfId="2849"/>
    <cellStyle name="40% - Accent5 3 3" xfId="2850"/>
    <cellStyle name="40% - Accent5 3 4" xfId="2851"/>
    <cellStyle name="40% - Accent5 3 5" xfId="2852"/>
    <cellStyle name="40% - Accent5 3 6" xfId="2853"/>
    <cellStyle name="40% - Accent5 3 7" xfId="2854"/>
    <cellStyle name="40% - Accent5 3 8" xfId="2855"/>
    <cellStyle name="40% - Accent5 3 9" xfId="2856"/>
    <cellStyle name="40% - Accent5 3_Manual Consol" xfId="2857"/>
    <cellStyle name="40% - Accent5 4" xfId="130"/>
    <cellStyle name="40% - Accent5 4 2" xfId="131"/>
    <cellStyle name="40% - Accent5 5" xfId="132"/>
    <cellStyle name="40% - Accent5 5 2" xfId="133"/>
    <cellStyle name="40% - Accent5 5 2 2" xfId="872"/>
    <cellStyle name="40% - Accent5 5 3" xfId="871"/>
    <cellStyle name="40% - Accent5 5_CF" xfId="2858"/>
    <cellStyle name="40% - Accent5 6" xfId="873"/>
    <cellStyle name="40% - Accent5 6 2" xfId="874"/>
    <cellStyle name="40% - Accent5 6_CF" xfId="2859"/>
    <cellStyle name="40% - Accent5 7" xfId="875"/>
    <cellStyle name="40% - Accent5 8" xfId="876"/>
    <cellStyle name="40% - Accent5 9" xfId="877"/>
    <cellStyle name="40% - Accent6 10" xfId="878"/>
    <cellStyle name="40% - Accent6 11" xfId="2103"/>
    <cellStyle name="40% - Accent6 2" xfId="134"/>
    <cellStyle name="40% - Accent6 2 2" xfId="135"/>
    <cellStyle name="40% - Accent6 2 2 10" xfId="2860"/>
    <cellStyle name="40% - Accent6 2 2 11" xfId="2861"/>
    <cellStyle name="40% - Accent6 2 2 12" xfId="2862"/>
    <cellStyle name="40% - Accent6 2 2 13" xfId="2863"/>
    <cellStyle name="40% - Accent6 2 2 14" xfId="2864"/>
    <cellStyle name="40% - Accent6 2 2 15" xfId="2865"/>
    <cellStyle name="40% - Accent6 2 2 16" xfId="2866"/>
    <cellStyle name="40% - Accent6 2 2 17" xfId="2867"/>
    <cellStyle name="40% - Accent6 2 2 18" xfId="2868"/>
    <cellStyle name="40% - Accent6 2 2 19" xfId="2869"/>
    <cellStyle name="40% - Accent6 2 2 2" xfId="2870"/>
    <cellStyle name="40% - Accent6 2 2 20" xfId="2871"/>
    <cellStyle name="40% - Accent6 2 2 21" xfId="2872"/>
    <cellStyle name="40% - Accent6 2 2 22" xfId="2873"/>
    <cellStyle name="40% - Accent6 2 2 23" xfId="2874"/>
    <cellStyle name="40% - Accent6 2 2 24" xfId="2875"/>
    <cellStyle name="40% - Accent6 2 2 25" xfId="2876"/>
    <cellStyle name="40% - Accent6 2 2 26" xfId="2877"/>
    <cellStyle name="40% - Accent6 2 2 27" xfId="879"/>
    <cellStyle name="40% - Accent6 2 2 3" xfId="2878"/>
    <cellStyle name="40% - Accent6 2 2 4" xfId="2879"/>
    <cellStyle name="40% - Accent6 2 2 5" xfId="2880"/>
    <cellStyle name="40% - Accent6 2 2 6" xfId="2881"/>
    <cellStyle name="40% - Accent6 2 2 7" xfId="2882"/>
    <cellStyle name="40% - Accent6 2 2 8" xfId="2883"/>
    <cellStyle name="40% - Accent6 2 2 9" xfId="2884"/>
    <cellStyle name="40% - Accent6 2 2_Manual Consol" xfId="2885"/>
    <cellStyle name="40% - Accent6 2_SouthAfrica BEE" xfId="2886"/>
    <cellStyle name="40% - Accent6 3" xfId="136"/>
    <cellStyle name="40% - Accent6 3 10" xfId="2887"/>
    <cellStyle name="40% - Accent6 3 11" xfId="2888"/>
    <cellStyle name="40% - Accent6 3 12" xfId="2889"/>
    <cellStyle name="40% - Accent6 3 13" xfId="2890"/>
    <cellStyle name="40% - Accent6 3 14" xfId="2891"/>
    <cellStyle name="40% - Accent6 3 15" xfId="2892"/>
    <cellStyle name="40% - Accent6 3 16" xfId="2893"/>
    <cellStyle name="40% - Accent6 3 17" xfId="2894"/>
    <cellStyle name="40% - Accent6 3 18" xfId="2895"/>
    <cellStyle name="40% - Accent6 3 19" xfId="2896"/>
    <cellStyle name="40% - Accent6 3 2" xfId="137"/>
    <cellStyle name="40% - Accent6 3 2 2" xfId="2897"/>
    <cellStyle name="40% - Accent6 3 20" xfId="2898"/>
    <cellStyle name="40% - Accent6 3 21" xfId="2899"/>
    <cellStyle name="40% - Accent6 3 22" xfId="2900"/>
    <cellStyle name="40% - Accent6 3 23" xfId="2901"/>
    <cellStyle name="40% - Accent6 3 24" xfId="2902"/>
    <cellStyle name="40% - Accent6 3 25" xfId="2903"/>
    <cellStyle name="40% - Accent6 3 26" xfId="2904"/>
    <cellStyle name="40% - Accent6 3 3" xfId="2905"/>
    <cellStyle name="40% - Accent6 3 4" xfId="2906"/>
    <cellStyle name="40% - Accent6 3 5" xfId="2907"/>
    <cellStyle name="40% - Accent6 3 6" xfId="2908"/>
    <cellStyle name="40% - Accent6 3 7" xfId="2909"/>
    <cellStyle name="40% - Accent6 3 8" xfId="2910"/>
    <cellStyle name="40% - Accent6 3 9" xfId="2911"/>
    <cellStyle name="40% - Accent6 3_Manual Consol" xfId="2912"/>
    <cellStyle name="40% - Accent6 4" xfId="138"/>
    <cellStyle name="40% - Accent6 4 2" xfId="139"/>
    <cellStyle name="40% - Accent6 5" xfId="140"/>
    <cellStyle name="40% - Accent6 5 2" xfId="141"/>
    <cellStyle name="40% - Accent6 5 2 2" xfId="881"/>
    <cellStyle name="40% - Accent6 5 3" xfId="880"/>
    <cellStyle name="40% - Accent6 5_CF" xfId="2913"/>
    <cellStyle name="40% - Accent6 6" xfId="882"/>
    <cellStyle name="40% - Accent6 6 2" xfId="883"/>
    <cellStyle name="40% - Accent6 6_CF" xfId="2914"/>
    <cellStyle name="40% - Accent6 7" xfId="884"/>
    <cellStyle name="40% - Accent6 8" xfId="885"/>
    <cellStyle name="40% - Accent6 9" xfId="886"/>
    <cellStyle name="40% - Akzent1" xfId="1981"/>
    <cellStyle name="40% - Akzent2" xfId="1982"/>
    <cellStyle name="40% - Akzent3" xfId="1983"/>
    <cellStyle name="40% - Akzent4" xfId="1984"/>
    <cellStyle name="40% - Akzent5" xfId="1985"/>
    <cellStyle name="40% - Akzent6" xfId="1986"/>
    <cellStyle name="40% - Ênfase1" xfId="1987"/>
    <cellStyle name="40% - Ênfase2" xfId="1988"/>
    <cellStyle name="40% - Ênfase3" xfId="1989"/>
    <cellStyle name="40% - Ênfase4" xfId="1990"/>
    <cellStyle name="40% - Ênfase5" xfId="1991"/>
    <cellStyle name="40% - Ênfase6" xfId="1992"/>
    <cellStyle name="40% - Énfasis1" xfId="887"/>
    <cellStyle name="40% - Énfasis2" xfId="888"/>
    <cellStyle name="40% - Énfasis3" xfId="889"/>
    <cellStyle name="40% - Énfasis4" xfId="890"/>
    <cellStyle name="40% - Énfasis5" xfId="891"/>
    <cellStyle name="40% - Énfasis6" xfId="892"/>
    <cellStyle name="60 % - Akzent1" xfId="893"/>
    <cellStyle name="60 % - Akzent1 2" xfId="1993"/>
    <cellStyle name="60 % - Akzent2" xfId="894"/>
    <cellStyle name="60 % - Akzent2 2" xfId="1994"/>
    <cellStyle name="60 % - Akzent3" xfId="895"/>
    <cellStyle name="60 % - Akzent3 2" xfId="1995"/>
    <cellStyle name="60 % - Akzent4" xfId="896"/>
    <cellStyle name="60 % - Akzent4 2" xfId="1996"/>
    <cellStyle name="60 % - Akzent5" xfId="897"/>
    <cellStyle name="60 % - Akzent5 2" xfId="1997"/>
    <cellStyle name="60 % - Akzent6" xfId="898"/>
    <cellStyle name="60 % - Akzent6 2" xfId="1998"/>
    <cellStyle name="60 % - Accent1" xfId="142"/>
    <cellStyle name="60 % - Accent1 2" xfId="899"/>
    <cellStyle name="60 % - Accent2" xfId="143"/>
    <cellStyle name="60 % - Accent2 2" xfId="900"/>
    <cellStyle name="60 % - Accent3" xfId="144"/>
    <cellStyle name="60 % - Accent3 2" xfId="901"/>
    <cellStyle name="60 % - Accent4" xfId="145"/>
    <cellStyle name="60 % - Accent4 2" xfId="902"/>
    <cellStyle name="60 % - Accent5" xfId="146"/>
    <cellStyle name="60 % - Accent5 2" xfId="903"/>
    <cellStyle name="60 % - Accent6" xfId="147"/>
    <cellStyle name="60 % - Accent6 2" xfId="904"/>
    <cellStyle name="60% - Accent1 2" xfId="148"/>
    <cellStyle name="60% - Accent1 2 2" xfId="905"/>
    <cellStyle name="60% - Accent1 2_Acq input" xfId="2137"/>
    <cellStyle name="60% - Accent1 3" xfId="149"/>
    <cellStyle name="60% - Accent1 4" xfId="150"/>
    <cellStyle name="60% - Accent1 5" xfId="151"/>
    <cellStyle name="60% - Accent2 2" xfId="152"/>
    <cellStyle name="60% - Accent2 2 2" xfId="906"/>
    <cellStyle name="60% - Accent2 2_Acq input" xfId="2138"/>
    <cellStyle name="60% - Accent2 3" xfId="153"/>
    <cellStyle name="60% - Accent2 4" xfId="154"/>
    <cellStyle name="60% - Accent2 5" xfId="155"/>
    <cellStyle name="60% - Accent2 6" xfId="2104"/>
    <cellStyle name="60% - Accent3 2" xfId="156"/>
    <cellStyle name="60% - Accent3 2 2" xfId="907"/>
    <cellStyle name="60% - Accent3 2_Acq input" xfId="2139"/>
    <cellStyle name="60% - Accent3 3" xfId="157"/>
    <cellStyle name="60% - Accent3 4" xfId="158"/>
    <cellStyle name="60% - Accent3 5" xfId="159"/>
    <cellStyle name="60% - Accent3 6" xfId="2105"/>
    <cellStyle name="60% - Accent4 2" xfId="160"/>
    <cellStyle name="60% - Accent4 2 2" xfId="908"/>
    <cellStyle name="60% - Accent4 2_SouthAfrica BEE" xfId="2915"/>
    <cellStyle name="60% - Accent4 3" xfId="161"/>
    <cellStyle name="60% - Accent4 4" xfId="162"/>
    <cellStyle name="60% - Accent4 5" xfId="163"/>
    <cellStyle name="60% - Accent4 6" xfId="2106"/>
    <cellStyle name="60% - Accent5 2" xfId="164"/>
    <cellStyle name="60% - Accent5 2 2" xfId="909"/>
    <cellStyle name="60% - Accent5 2_Acq input" xfId="2140"/>
    <cellStyle name="60% - Accent5 3" xfId="165"/>
    <cellStyle name="60% - Accent5 4" xfId="166"/>
    <cellStyle name="60% - Accent5 5" xfId="167"/>
    <cellStyle name="60% - Accent6 2" xfId="168"/>
    <cellStyle name="60% - Accent6 2 2" xfId="910"/>
    <cellStyle name="60% - Accent6 2_SouthAfrica BEE" xfId="2916"/>
    <cellStyle name="60% - Accent6 3" xfId="169"/>
    <cellStyle name="60% - Accent6 4" xfId="170"/>
    <cellStyle name="60% - Accent6 5" xfId="171"/>
    <cellStyle name="60% - Accent6 6" xfId="2107"/>
    <cellStyle name="60% - Akzent1" xfId="1999"/>
    <cellStyle name="60% - Akzent2" xfId="2000"/>
    <cellStyle name="60% - Akzent3" xfId="2001"/>
    <cellStyle name="60% - Akzent4" xfId="2002"/>
    <cellStyle name="60% - Akzent5" xfId="2003"/>
    <cellStyle name="60% - Akzent6" xfId="2004"/>
    <cellStyle name="60% - Ênfase1" xfId="2005"/>
    <cellStyle name="60% - Ênfase2" xfId="2006"/>
    <cellStyle name="60% - Ênfase3" xfId="2007"/>
    <cellStyle name="60% - Ênfase4" xfId="2008"/>
    <cellStyle name="60% - Ênfase5" xfId="2009"/>
    <cellStyle name="60% - Ênfase6" xfId="2010"/>
    <cellStyle name="60% - Énfasis1" xfId="911"/>
    <cellStyle name="60% - Énfasis2" xfId="912"/>
    <cellStyle name="60% - Énfasis3" xfId="913"/>
    <cellStyle name="60% - Énfasis4" xfId="914"/>
    <cellStyle name="60% - Énfasis5" xfId="915"/>
    <cellStyle name="60% - Énfasis6" xfId="916"/>
    <cellStyle name="À‰" xfId="172"/>
    <cellStyle name="Accent1 - 20%" xfId="173"/>
    <cellStyle name="Accent1 - 20% 2" xfId="174"/>
    <cellStyle name="Accent1 - 40%" xfId="175"/>
    <cellStyle name="Accent1 - 40% 2" xfId="176"/>
    <cellStyle name="Accent1 - 60%" xfId="177"/>
    <cellStyle name="Accent1 10" xfId="917"/>
    <cellStyle name="Accent1 11" xfId="918"/>
    <cellStyle name="Accent1 12" xfId="919"/>
    <cellStyle name="Accent1 13" xfId="920"/>
    <cellStyle name="Accent1 14" xfId="921"/>
    <cellStyle name="Accent1 15" xfId="922"/>
    <cellStyle name="Accent1 16" xfId="923"/>
    <cellStyle name="Accent1 17" xfId="924"/>
    <cellStyle name="Accent1 18" xfId="925"/>
    <cellStyle name="Accent1 19" xfId="926"/>
    <cellStyle name="Accent1 2" xfId="178"/>
    <cellStyle name="Accent1 2 2" xfId="927"/>
    <cellStyle name="Accent1 2_Acq input" xfId="2141"/>
    <cellStyle name="Accent1 20" xfId="928"/>
    <cellStyle name="Accent1 21" xfId="929"/>
    <cellStyle name="Accent1 22" xfId="930"/>
    <cellStyle name="Accent1 23" xfId="931"/>
    <cellStyle name="Accent1 24" xfId="932"/>
    <cellStyle name="Accent1 25" xfId="933"/>
    <cellStyle name="Accent1 26" xfId="934"/>
    <cellStyle name="Accent1 27" xfId="935"/>
    <cellStyle name="Accent1 28" xfId="936"/>
    <cellStyle name="Accent1 29" xfId="937"/>
    <cellStyle name="Accent1 3" xfId="179"/>
    <cellStyle name="Accent1 3 2" xfId="938"/>
    <cellStyle name="Accent1 3_Acq input" xfId="2142"/>
    <cellStyle name="Accent1 30" xfId="939"/>
    <cellStyle name="Accent1 31" xfId="940"/>
    <cellStyle name="Accent1 32" xfId="941"/>
    <cellStyle name="Accent1 33" xfId="942"/>
    <cellStyle name="Accent1 34" xfId="943"/>
    <cellStyle name="Accent1 35" xfId="944"/>
    <cellStyle name="Accent1 36" xfId="945"/>
    <cellStyle name="Accent1 37" xfId="946"/>
    <cellStyle name="Accent1 38" xfId="947"/>
    <cellStyle name="Accent1 39" xfId="948"/>
    <cellStyle name="Accent1 4" xfId="180"/>
    <cellStyle name="Accent1 4 2" xfId="949"/>
    <cellStyle name="Accent1 4_Acq input" xfId="2143"/>
    <cellStyle name="Accent1 40" xfId="950"/>
    <cellStyle name="Accent1 41" xfId="951"/>
    <cellStyle name="Accent1 42" xfId="952"/>
    <cellStyle name="Accent1 43" xfId="953"/>
    <cellStyle name="Accent1 44" xfId="954"/>
    <cellStyle name="Accent1 45" xfId="955"/>
    <cellStyle name="Accent1 46" xfId="956"/>
    <cellStyle name="Accent1 47" xfId="957"/>
    <cellStyle name="Accent1 48" xfId="958"/>
    <cellStyle name="Accent1 49" xfId="959"/>
    <cellStyle name="Accent1 5" xfId="181"/>
    <cellStyle name="Accent1 5 2" xfId="960"/>
    <cellStyle name="Accent1 5_Acq input" xfId="2144"/>
    <cellStyle name="Accent1 50" xfId="961"/>
    <cellStyle name="Accent1 51" xfId="962"/>
    <cellStyle name="Accent1 52" xfId="963"/>
    <cellStyle name="Accent1 53" xfId="964"/>
    <cellStyle name="Accent1 54" xfId="965"/>
    <cellStyle name="Accent1 55" xfId="966"/>
    <cellStyle name="Accent1 56" xfId="967"/>
    <cellStyle name="Accent1 57" xfId="968"/>
    <cellStyle name="Accent1 58" xfId="969"/>
    <cellStyle name="Accent1 59" xfId="970"/>
    <cellStyle name="Accent1 6" xfId="971"/>
    <cellStyle name="Accent1 6 2" xfId="972"/>
    <cellStyle name="Accent1 6_Acq input" xfId="2145"/>
    <cellStyle name="Accent1 60" xfId="973"/>
    <cellStyle name="Accent1 61" xfId="974"/>
    <cellStyle name="Accent1 62" xfId="975"/>
    <cellStyle name="Accent1 63" xfId="976"/>
    <cellStyle name="Accent1 64" xfId="977"/>
    <cellStyle name="Accent1 65" xfId="978"/>
    <cellStyle name="Accent1 66" xfId="979"/>
    <cellStyle name="Accent1 67" xfId="980"/>
    <cellStyle name="Accent1 68" xfId="981"/>
    <cellStyle name="Accent1 69" xfId="982"/>
    <cellStyle name="Accent1 7" xfId="983"/>
    <cellStyle name="Accent1 7 2" xfId="984"/>
    <cellStyle name="Accent1 7_Acq input" xfId="2146"/>
    <cellStyle name="Accent1 70" xfId="985"/>
    <cellStyle name="Accent1 71" xfId="986"/>
    <cellStyle name="Accent1 72" xfId="2011"/>
    <cellStyle name="Accent1 73" xfId="2108"/>
    <cellStyle name="Accent1 8" xfId="987"/>
    <cellStyle name="Accent1 8 2" xfId="988"/>
    <cellStyle name="Accent1 8_Acq input" xfId="2147"/>
    <cellStyle name="Accent1 9" xfId="989"/>
    <cellStyle name="Accent1 9 2" xfId="990"/>
    <cellStyle name="Accent1 9_Acq input" xfId="2148"/>
    <cellStyle name="Accent2 - 20%" xfId="182"/>
    <cellStyle name="Accent2 - 20% 2" xfId="183"/>
    <cellStyle name="Accent2 - 40%" xfId="184"/>
    <cellStyle name="Accent2 - 40% 2" xfId="185"/>
    <cellStyle name="Accent2 - 60%" xfId="186"/>
    <cellStyle name="Accent2 10" xfId="991"/>
    <cellStyle name="Accent2 11" xfId="992"/>
    <cellStyle name="Accent2 12" xfId="993"/>
    <cellStyle name="Accent2 13" xfId="994"/>
    <cellStyle name="Accent2 14" xfId="995"/>
    <cellStyle name="Accent2 15" xfId="996"/>
    <cellStyle name="Accent2 16" xfId="997"/>
    <cellStyle name="Accent2 17" xfId="998"/>
    <cellStyle name="Accent2 18" xfId="999"/>
    <cellStyle name="Accent2 19" xfId="1000"/>
    <cellStyle name="Accent2 2" xfId="187"/>
    <cellStyle name="Accent2 2 2" xfId="1001"/>
    <cellStyle name="Accent2 2_Acq input" xfId="2149"/>
    <cellStyle name="Accent2 20" xfId="1002"/>
    <cellStyle name="Accent2 21" xfId="1003"/>
    <cellStyle name="Accent2 22" xfId="1004"/>
    <cellStyle name="Accent2 23" xfId="1005"/>
    <cellStyle name="Accent2 24" xfId="1006"/>
    <cellStyle name="Accent2 25" xfId="1007"/>
    <cellStyle name="Accent2 26" xfId="1008"/>
    <cellStyle name="Accent2 27" xfId="1009"/>
    <cellStyle name="Accent2 28" xfId="1010"/>
    <cellStyle name="Accent2 29" xfId="1011"/>
    <cellStyle name="Accent2 3" xfId="188"/>
    <cellStyle name="Accent2 3 2" xfId="1012"/>
    <cellStyle name="Accent2 3_Acq input" xfId="2150"/>
    <cellStyle name="Accent2 30" xfId="1013"/>
    <cellStyle name="Accent2 31" xfId="1014"/>
    <cellStyle name="Accent2 32" xfId="1015"/>
    <cellStyle name="Accent2 33" xfId="1016"/>
    <cellStyle name="Accent2 34" xfId="1017"/>
    <cellStyle name="Accent2 35" xfId="1018"/>
    <cellStyle name="Accent2 36" xfId="1019"/>
    <cellStyle name="Accent2 37" xfId="1020"/>
    <cellStyle name="Accent2 38" xfId="1021"/>
    <cellStyle name="Accent2 39" xfId="1022"/>
    <cellStyle name="Accent2 4" xfId="189"/>
    <cellStyle name="Accent2 4 2" xfId="1023"/>
    <cellStyle name="Accent2 4_Acq input" xfId="2151"/>
    <cellStyle name="Accent2 40" xfId="1024"/>
    <cellStyle name="Accent2 41" xfId="1025"/>
    <cellStyle name="Accent2 42" xfId="1026"/>
    <cellStyle name="Accent2 43" xfId="1027"/>
    <cellStyle name="Accent2 44" xfId="1028"/>
    <cellStyle name="Accent2 45" xfId="1029"/>
    <cellStyle name="Accent2 46" xfId="1030"/>
    <cellStyle name="Accent2 47" xfId="1031"/>
    <cellStyle name="Accent2 48" xfId="1032"/>
    <cellStyle name="Accent2 49" xfId="1033"/>
    <cellStyle name="Accent2 5" xfId="190"/>
    <cellStyle name="Accent2 5 2" xfId="1034"/>
    <cellStyle name="Accent2 5_Acq input" xfId="2152"/>
    <cellStyle name="Accent2 50" xfId="1035"/>
    <cellStyle name="Accent2 51" xfId="1036"/>
    <cellStyle name="Accent2 52" xfId="1037"/>
    <cellStyle name="Accent2 53" xfId="1038"/>
    <cellStyle name="Accent2 54" xfId="1039"/>
    <cellStyle name="Accent2 55" xfId="1040"/>
    <cellStyle name="Accent2 56" xfId="1041"/>
    <cellStyle name="Accent2 57" xfId="1042"/>
    <cellStyle name="Accent2 58" xfId="1043"/>
    <cellStyle name="Accent2 59" xfId="1044"/>
    <cellStyle name="Accent2 6" xfId="1045"/>
    <cellStyle name="Accent2 6 2" xfId="1046"/>
    <cellStyle name="Accent2 6_Acq input" xfId="2153"/>
    <cellStyle name="Accent2 60" xfId="1047"/>
    <cellStyle name="Accent2 61" xfId="1048"/>
    <cellStyle name="Accent2 62" xfId="1049"/>
    <cellStyle name="Accent2 63" xfId="1050"/>
    <cellStyle name="Accent2 64" xfId="1051"/>
    <cellStyle name="Accent2 65" xfId="1052"/>
    <cellStyle name="Accent2 66" xfId="1053"/>
    <cellStyle name="Accent2 67" xfId="1054"/>
    <cellStyle name="Accent2 68" xfId="1055"/>
    <cellStyle name="Accent2 69" xfId="1056"/>
    <cellStyle name="Accent2 7" xfId="1057"/>
    <cellStyle name="Accent2 7 2" xfId="1058"/>
    <cellStyle name="Accent2 7_Acq input" xfId="2154"/>
    <cellStyle name="Accent2 70" xfId="1059"/>
    <cellStyle name="Accent2 71" xfId="1060"/>
    <cellStyle name="Accent2 72" xfId="2012"/>
    <cellStyle name="Accent2 73" xfId="2109"/>
    <cellStyle name="Accent2 8" xfId="1061"/>
    <cellStyle name="Accent2 8 2" xfId="1062"/>
    <cellStyle name="Accent2 8_Acq input" xfId="2155"/>
    <cellStyle name="Accent2 9" xfId="1063"/>
    <cellStyle name="Accent2 9 2" xfId="1064"/>
    <cellStyle name="Accent2 9_Acq input" xfId="2156"/>
    <cellStyle name="Accent3 - 20%" xfId="191"/>
    <cellStyle name="Accent3 - 20% 2" xfId="192"/>
    <cellStyle name="Accent3 - 40%" xfId="193"/>
    <cellStyle name="Accent3 - 40% 2" xfId="194"/>
    <cellStyle name="Accent3 - 60%" xfId="195"/>
    <cellStyle name="Accent3 10" xfId="1065"/>
    <cellStyle name="Accent3 11" xfId="1066"/>
    <cellStyle name="Accent3 12" xfId="1067"/>
    <cellStyle name="Accent3 13" xfId="1068"/>
    <cellStyle name="Accent3 14" xfId="1069"/>
    <cellStyle name="Accent3 15" xfId="1070"/>
    <cellStyle name="Accent3 16" xfId="1071"/>
    <cellStyle name="Accent3 17" xfId="1072"/>
    <cellStyle name="Accent3 18" xfId="1073"/>
    <cellStyle name="Accent3 19" xfId="1074"/>
    <cellStyle name="Accent3 2" xfId="196"/>
    <cellStyle name="Accent3 2 2" xfId="1075"/>
    <cellStyle name="Accent3 2_Acq input" xfId="2157"/>
    <cellStyle name="Accent3 20" xfId="1076"/>
    <cellStyle name="Accent3 21" xfId="1077"/>
    <cellStyle name="Accent3 22" xfId="1078"/>
    <cellStyle name="Accent3 23" xfId="1079"/>
    <cellStyle name="Accent3 24" xfId="1080"/>
    <cellStyle name="Accent3 25" xfId="1081"/>
    <cellStyle name="Accent3 26" xfId="1082"/>
    <cellStyle name="Accent3 27" xfId="1083"/>
    <cellStyle name="Accent3 28" xfId="1084"/>
    <cellStyle name="Accent3 29" xfId="1085"/>
    <cellStyle name="Accent3 3" xfId="197"/>
    <cellStyle name="Accent3 3 2" xfId="1086"/>
    <cellStyle name="Accent3 3_Acq input" xfId="2158"/>
    <cellStyle name="Accent3 30" xfId="1087"/>
    <cellStyle name="Accent3 31" xfId="1088"/>
    <cellStyle name="Accent3 32" xfId="1089"/>
    <cellStyle name="Accent3 33" xfId="1090"/>
    <cellStyle name="Accent3 34" xfId="1091"/>
    <cellStyle name="Accent3 35" xfId="1092"/>
    <cellStyle name="Accent3 36" xfId="1093"/>
    <cellStyle name="Accent3 37" xfId="1094"/>
    <cellStyle name="Accent3 38" xfId="1095"/>
    <cellStyle name="Accent3 39" xfId="1096"/>
    <cellStyle name="Accent3 4" xfId="198"/>
    <cellStyle name="Accent3 4 2" xfId="1097"/>
    <cellStyle name="Accent3 4_Acq input" xfId="2159"/>
    <cellStyle name="Accent3 40" xfId="1098"/>
    <cellStyle name="Accent3 41" xfId="1099"/>
    <cellStyle name="Accent3 42" xfId="1100"/>
    <cellStyle name="Accent3 43" xfId="1101"/>
    <cellStyle name="Accent3 44" xfId="1102"/>
    <cellStyle name="Accent3 45" xfId="1103"/>
    <cellStyle name="Accent3 46" xfId="1104"/>
    <cellStyle name="Accent3 47" xfId="1105"/>
    <cellStyle name="Accent3 48" xfId="1106"/>
    <cellStyle name="Accent3 49" xfId="1107"/>
    <cellStyle name="Accent3 5" xfId="199"/>
    <cellStyle name="Accent3 5 2" xfId="1108"/>
    <cellStyle name="Accent3 5_Acq input" xfId="2160"/>
    <cellStyle name="Accent3 50" xfId="1109"/>
    <cellStyle name="Accent3 51" xfId="1110"/>
    <cellStyle name="Accent3 52" xfId="1111"/>
    <cellStyle name="Accent3 53" xfId="1112"/>
    <cellStyle name="Accent3 54" xfId="1113"/>
    <cellStyle name="Accent3 55" xfId="1114"/>
    <cellStyle name="Accent3 56" xfId="1115"/>
    <cellStyle name="Accent3 57" xfId="1116"/>
    <cellStyle name="Accent3 58" xfId="1117"/>
    <cellStyle name="Accent3 59" xfId="1118"/>
    <cellStyle name="Accent3 6" xfId="1119"/>
    <cellStyle name="Accent3 6 2" xfId="1120"/>
    <cellStyle name="Accent3 6_Acq input" xfId="2161"/>
    <cellStyle name="Accent3 60" xfId="1121"/>
    <cellStyle name="Accent3 61" xfId="1122"/>
    <cellStyle name="Accent3 62" xfId="1123"/>
    <cellStyle name="Accent3 63" xfId="1124"/>
    <cellStyle name="Accent3 64" xfId="1125"/>
    <cellStyle name="Accent3 65" xfId="1126"/>
    <cellStyle name="Accent3 66" xfId="1127"/>
    <cellStyle name="Accent3 67" xfId="1128"/>
    <cellStyle name="Accent3 68" xfId="1129"/>
    <cellStyle name="Accent3 69" xfId="1130"/>
    <cellStyle name="Accent3 7" xfId="1131"/>
    <cellStyle name="Accent3 7 2" xfId="1132"/>
    <cellStyle name="Accent3 7_Acq input" xfId="2162"/>
    <cellStyle name="Accent3 70" xfId="1133"/>
    <cellStyle name="Accent3 71" xfId="1134"/>
    <cellStyle name="Accent3 72" xfId="2013"/>
    <cellStyle name="Accent3 73" xfId="2110"/>
    <cellStyle name="Accent3 8" xfId="1135"/>
    <cellStyle name="Accent3 8 2" xfId="1136"/>
    <cellStyle name="Accent3 8_Acq input" xfId="2163"/>
    <cellStyle name="Accent3 9" xfId="1137"/>
    <cellStyle name="Accent3 9 2" xfId="1138"/>
    <cellStyle name="Accent3 9_Acq input" xfId="2164"/>
    <cellStyle name="Accent4 - 20%" xfId="200"/>
    <cellStyle name="Accent4 - 20% 2" xfId="201"/>
    <cellStyle name="Accent4 - 40%" xfId="202"/>
    <cellStyle name="Accent4 - 40% 2" xfId="203"/>
    <cellStyle name="Accent4 - 60%" xfId="204"/>
    <cellStyle name="Accent4 10" xfId="1139"/>
    <cellStyle name="Accent4 11" xfId="1140"/>
    <cellStyle name="Accent4 12" xfId="1141"/>
    <cellStyle name="Accent4 13" xfId="1142"/>
    <cellStyle name="Accent4 14" xfId="1143"/>
    <cellStyle name="Accent4 15" xfId="1144"/>
    <cellStyle name="Accent4 16" xfId="1145"/>
    <cellStyle name="Accent4 17" xfId="1146"/>
    <cellStyle name="Accent4 18" xfId="1147"/>
    <cellStyle name="Accent4 19" xfId="1148"/>
    <cellStyle name="Accent4 2" xfId="205"/>
    <cellStyle name="Accent4 2 2" xfId="1149"/>
    <cellStyle name="Accent4 2_Acq input" xfId="2165"/>
    <cellStyle name="Accent4 20" xfId="1150"/>
    <cellStyle name="Accent4 21" xfId="1151"/>
    <cellStyle name="Accent4 22" xfId="1152"/>
    <cellStyle name="Accent4 23" xfId="1153"/>
    <cellStyle name="Accent4 24" xfId="1154"/>
    <cellStyle name="Accent4 25" xfId="1155"/>
    <cellStyle name="Accent4 26" xfId="1156"/>
    <cellStyle name="Accent4 27" xfId="1157"/>
    <cellStyle name="Accent4 28" xfId="1158"/>
    <cellStyle name="Accent4 29" xfId="1159"/>
    <cellStyle name="Accent4 3" xfId="206"/>
    <cellStyle name="Accent4 3 2" xfId="1160"/>
    <cellStyle name="Accent4 3_Acq input" xfId="2166"/>
    <cellStyle name="Accent4 30" xfId="1161"/>
    <cellStyle name="Accent4 31" xfId="1162"/>
    <cellStyle name="Accent4 32" xfId="1163"/>
    <cellStyle name="Accent4 33" xfId="1164"/>
    <cellStyle name="Accent4 34" xfId="1165"/>
    <cellStyle name="Accent4 35" xfId="1166"/>
    <cellStyle name="Accent4 36" xfId="1167"/>
    <cellStyle name="Accent4 37" xfId="1168"/>
    <cellStyle name="Accent4 38" xfId="1169"/>
    <cellStyle name="Accent4 39" xfId="1170"/>
    <cellStyle name="Accent4 4" xfId="207"/>
    <cellStyle name="Accent4 4 2" xfId="1171"/>
    <cellStyle name="Accent4 4_Acq input" xfId="2167"/>
    <cellStyle name="Accent4 40" xfId="1172"/>
    <cellStyle name="Accent4 41" xfId="1173"/>
    <cellStyle name="Accent4 42" xfId="1174"/>
    <cellStyle name="Accent4 43" xfId="1175"/>
    <cellStyle name="Accent4 44" xfId="1176"/>
    <cellStyle name="Accent4 45" xfId="1177"/>
    <cellStyle name="Accent4 46" xfId="1178"/>
    <cellStyle name="Accent4 47" xfId="1179"/>
    <cellStyle name="Accent4 48" xfId="1180"/>
    <cellStyle name="Accent4 49" xfId="1181"/>
    <cellStyle name="Accent4 5" xfId="208"/>
    <cellStyle name="Accent4 5 2" xfId="1182"/>
    <cellStyle name="Accent4 5_Acq input" xfId="2168"/>
    <cellStyle name="Accent4 50" xfId="1183"/>
    <cellStyle name="Accent4 51" xfId="1184"/>
    <cellStyle name="Accent4 52" xfId="1185"/>
    <cellStyle name="Accent4 53" xfId="1186"/>
    <cellStyle name="Accent4 54" xfId="1187"/>
    <cellStyle name="Accent4 55" xfId="1188"/>
    <cellStyle name="Accent4 56" xfId="1189"/>
    <cellStyle name="Accent4 57" xfId="1190"/>
    <cellStyle name="Accent4 58" xfId="1191"/>
    <cellStyle name="Accent4 59" xfId="1192"/>
    <cellStyle name="Accent4 6" xfId="1193"/>
    <cellStyle name="Accent4 6 2" xfId="1194"/>
    <cellStyle name="Accent4 6_Acq input" xfId="2169"/>
    <cellStyle name="Accent4 60" xfId="1195"/>
    <cellStyle name="Accent4 61" xfId="1196"/>
    <cellStyle name="Accent4 62" xfId="1197"/>
    <cellStyle name="Accent4 63" xfId="1198"/>
    <cellStyle name="Accent4 64" xfId="1199"/>
    <cellStyle name="Accent4 65" xfId="1200"/>
    <cellStyle name="Accent4 66" xfId="1201"/>
    <cellStyle name="Accent4 67" xfId="1202"/>
    <cellStyle name="Accent4 68" xfId="1203"/>
    <cellStyle name="Accent4 69" xfId="1204"/>
    <cellStyle name="Accent4 7" xfId="1205"/>
    <cellStyle name="Accent4 7 2" xfId="1206"/>
    <cellStyle name="Accent4 7_Acq input" xfId="2170"/>
    <cellStyle name="Accent4 70" xfId="1207"/>
    <cellStyle name="Accent4 71" xfId="1208"/>
    <cellStyle name="Accent4 72" xfId="2014"/>
    <cellStyle name="Accent4 73" xfId="2111"/>
    <cellStyle name="Accent4 8" xfId="1209"/>
    <cellStyle name="Accent4 8 2" xfId="1210"/>
    <cellStyle name="Accent4 8_Acq input" xfId="2171"/>
    <cellStyle name="Accent4 9" xfId="1211"/>
    <cellStyle name="Accent4 9 2" xfId="1212"/>
    <cellStyle name="Accent4 9_Acq input" xfId="2172"/>
    <cellStyle name="Accent5 - 20%" xfId="209"/>
    <cellStyle name="Accent5 - 20% 2" xfId="210"/>
    <cellStyle name="Accent5 - 40%" xfId="211"/>
    <cellStyle name="Accent5 - 40% 2" xfId="212"/>
    <cellStyle name="Accent5 - 60%" xfId="213"/>
    <cellStyle name="Accent5 10" xfId="1213"/>
    <cellStyle name="Accent5 11" xfId="1214"/>
    <cellStyle name="Accent5 12" xfId="1215"/>
    <cellStyle name="Accent5 13" xfId="1216"/>
    <cellStyle name="Accent5 14" xfId="1217"/>
    <cellStyle name="Accent5 15" xfId="1218"/>
    <cellStyle name="Accent5 16" xfId="1219"/>
    <cellStyle name="Accent5 17" xfId="1220"/>
    <cellStyle name="Accent5 18" xfId="1221"/>
    <cellStyle name="Accent5 19" xfId="1222"/>
    <cellStyle name="Accent5 2" xfId="214"/>
    <cellStyle name="Accent5 2 2" xfId="1223"/>
    <cellStyle name="Accent5 2_Acq input" xfId="2173"/>
    <cellStyle name="Accent5 20" xfId="1224"/>
    <cellStyle name="Accent5 21" xfId="1225"/>
    <cellStyle name="Accent5 22" xfId="1226"/>
    <cellStyle name="Accent5 23" xfId="1227"/>
    <cellStyle name="Accent5 24" xfId="1228"/>
    <cellStyle name="Accent5 25" xfId="1229"/>
    <cellStyle name="Accent5 26" xfId="1230"/>
    <cellStyle name="Accent5 27" xfId="1231"/>
    <cellStyle name="Accent5 28" xfId="1232"/>
    <cellStyle name="Accent5 29" xfId="1233"/>
    <cellStyle name="Accent5 3" xfId="215"/>
    <cellStyle name="Accent5 3 2" xfId="1234"/>
    <cellStyle name="Accent5 3_Acq input" xfId="2174"/>
    <cellStyle name="Accent5 30" xfId="1235"/>
    <cellStyle name="Accent5 31" xfId="1236"/>
    <cellStyle name="Accent5 32" xfId="1237"/>
    <cellStyle name="Accent5 33" xfId="1238"/>
    <cellStyle name="Accent5 34" xfId="1239"/>
    <cellStyle name="Accent5 35" xfId="1240"/>
    <cellStyle name="Accent5 36" xfId="1241"/>
    <cellStyle name="Accent5 37" xfId="1242"/>
    <cellStyle name="Accent5 38" xfId="1243"/>
    <cellStyle name="Accent5 39" xfId="1244"/>
    <cellStyle name="Accent5 4" xfId="216"/>
    <cellStyle name="Accent5 4 2" xfId="1245"/>
    <cellStyle name="Accent5 4_Acq input" xfId="2175"/>
    <cellStyle name="Accent5 40" xfId="1246"/>
    <cellStyle name="Accent5 41" xfId="1247"/>
    <cellStyle name="Accent5 42" xfId="1248"/>
    <cellStyle name="Accent5 43" xfId="1249"/>
    <cellStyle name="Accent5 44" xfId="1250"/>
    <cellStyle name="Accent5 45" xfId="1251"/>
    <cellStyle name="Accent5 46" xfId="1252"/>
    <cellStyle name="Accent5 47" xfId="1253"/>
    <cellStyle name="Accent5 48" xfId="1254"/>
    <cellStyle name="Accent5 49" xfId="1255"/>
    <cellStyle name="Accent5 5" xfId="217"/>
    <cellStyle name="Accent5 5 2" xfId="1256"/>
    <cellStyle name="Accent5 5_Acq input" xfId="2176"/>
    <cellStyle name="Accent5 50" xfId="1257"/>
    <cellStyle name="Accent5 51" xfId="1258"/>
    <cellStyle name="Accent5 52" xfId="1259"/>
    <cellStyle name="Accent5 53" xfId="1260"/>
    <cellStyle name="Accent5 54" xfId="1261"/>
    <cellStyle name="Accent5 55" xfId="1262"/>
    <cellStyle name="Accent5 56" xfId="1263"/>
    <cellStyle name="Accent5 57" xfId="1264"/>
    <cellStyle name="Accent5 58" xfId="1265"/>
    <cellStyle name="Accent5 59" xfId="1266"/>
    <cellStyle name="Accent5 6" xfId="1267"/>
    <cellStyle name="Accent5 6 2" xfId="1268"/>
    <cellStyle name="Accent5 6_Acq input" xfId="2177"/>
    <cellStyle name="Accent5 60" xfId="1269"/>
    <cellStyle name="Accent5 61" xfId="1270"/>
    <cellStyle name="Accent5 62" xfId="1271"/>
    <cellStyle name="Accent5 63" xfId="1272"/>
    <cellStyle name="Accent5 64" xfId="1273"/>
    <cellStyle name="Accent5 65" xfId="1274"/>
    <cellStyle name="Accent5 66" xfId="1275"/>
    <cellStyle name="Accent5 67" xfId="1276"/>
    <cellStyle name="Accent5 68" xfId="1277"/>
    <cellStyle name="Accent5 69" xfId="1278"/>
    <cellStyle name="Accent5 7" xfId="1279"/>
    <cellStyle name="Accent5 7 2" xfId="1280"/>
    <cellStyle name="Accent5 7_Acq input" xfId="2178"/>
    <cellStyle name="Accent5 70" xfId="1281"/>
    <cellStyle name="Accent5 71" xfId="1282"/>
    <cellStyle name="Accent5 72" xfId="2015"/>
    <cellStyle name="Accent5 73" xfId="2112"/>
    <cellStyle name="Accent5 8" xfId="1283"/>
    <cellStyle name="Accent5 8 2" xfId="1284"/>
    <cellStyle name="Accent5 8_Acq input" xfId="2179"/>
    <cellStyle name="Accent5 9" xfId="1285"/>
    <cellStyle name="Accent5 9 2" xfId="1286"/>
    <cellStyle name="Accent5 9_Acq input" xfId="2180"/>
    <cellStyle name="Accent6 - 20%" xfId="218"/>
    <cellStyle name="Accent6 - 20% 2" xfId="219"/>
    <cellStyle name="Accent6 - 40%" xfId="220"/>
    <cellStyle name="Accent6 - 40% 2" xfId="221"/>
    <cellStyle name="Accent6 - 60%" xfId="222"/>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223"/>
    <cellStyle name="Accent6 2 2" xfId="1297"/>
    <cellStyle name="Accent6 2_Acq input" xfId="2181"/>
    <cellStyle name="Accent6 20" xfId="1298"/>
    <cellStyle name="Accent6 21" xfId="1299"/>
    <cellStyle name="Accent6 22" xfId="1300"/>
    <cellStyle name="Accent6 23" xfId="1301"/>
    <cellStyle name="Accent6 24" xfId="1302"/>
    <cellStyle name="Accent6 25" xfId="1303"/>
    <cellStyle name="Accent6 26" xfId="1304"/>
    <cellStyle name="Accent6 27" xfId="1305"/>
    <cellStyle name="Accent6 28" xfId="1306"/>
    <cellStyle name="Accent6 29" xfId="1307"/>
    <cellStyle name="Accent6 3" xfId="224"/>
    <cellStyle name="Accent6 3 2" xfId="1308"/>
    <cellStyle name="Accent6 3_Acq input" xfId="2182"/>
    <cellStyle name="Accent6 30" xfId="1309"/>
    <cellStyle name="Accent6 31" xfId="1310"/>
    <cellStyle name="Accent6 32" xfId="1311"/>
    <cellStyle name="Accent6 33" xfId="1312"/>
    <cellStyle name="Accent6 34" xfId="1313"/>
    <cellStyle name="Accent6 35" xfId="1314"/>
    <cellStyle name="Accent6 36" xfId="1315"/>
    <cellStyle name="Accent6 37" xfId="1316"/>
    <cellStyle name="Accent6 38" xfId="1317"/>
    <cellStyle name="Accent6 39" xfId="1318"/>
    <cellStyle name="Accent6 4" xfId="225"/>
    <cellStyle name="Accent6 4 2" xfId="1319"/>
    <cellStyle name="Accent6 4_Acq input" xfId="2183"/>
    <cellStyle name="Accent6 40" xfId="1320"/>
    <cellStyle name="Accent6 41" xfId="1321"/>
    <cellStyle name="Accent6 42" xfId="1322"/>
    <cellStyle name="Accent6 43" xfId="1323"/>
    <cellStyle name="Accent6 44" xfId="1324"/>
    <cellStyle name="Accent6 45" xfId="1325"/>
    <cellStyle name="Accent6 46" xfId="1326"/>
    <cellStyle name="Accent6 47" xfId="1327"/>
    <cellStyle name="Accent6 48" xfId="1328"/>
    <cellStyle name="Accent6 49" xfId="1329"/>
    <cellStyle name="Accent6 5" xfId="226"/>
    <cellStyle name="Accent6 5 2" xfId="1330"/>
    <cellStyle name="Accent6 5_Acq input" xfId="2184"/>
    <cellStyle name="Accent6 50" xfId="1331"/>
    <cellStyle name="Accent6 51" xfId="1332"/>
    <cellStyle name="Accent6 52" xfId="1333"/>
    <cellStyle name="Accent6 53" xfId="1334"/>
    <cellStyle name="Accent6 54" xfId="1335"/>
    <cellStyle name="Accent6 55" xfId="1336"/>
    <cellStyle name="Accent6 56" xfId="1337"/>
    <cellStyle name="Accent6 57" xfId="1338"/>
    <cellStyle name="Accent6 58" xfId="1339"/>
    <cellStyle name="Accent6 59" xfId="1340"/>
    <cellStyle name="Accent6 6" xfId="1341"/>
    <cellStyle name="Accent6 6 2" xfId="1342"/>
    <cellStyle name="Accent6 6_Acq input" xfId="2185"/>
    <cellStyle name="Accent6 60" xfId="1343"/>
    <cellStyle name="Accent6 61" xfId="1344"/>
    <cellStyle name="Accent6 62" xfId="1345"/>
    <cellStyle name="Accent6 63" xfId="1346"/>
    <cellStyle name="Accent6 64" xfId="1347"/>
    <cellStyle name="Accent6 65" xfId="1348"/>
    <cellStyle name="Accent6 66" xfId="1349"/>
    <cellStyle name="Accent6 67" xfId="1350"/>
    <cellStyle name="Accent6 68" xfId="1351"/>
    <cellStyle name="Accent6 69" xfId="1352"/>
    <cellStyle name="Accent6 7" xfId="1353"/>
    <cellStyle name="Accent6 7 2" xfId="1354"/>
    <cellStyle name="Accent6 7_Acq input" xfId="2186"/>
    <cellStyle name="Accent6 70" xfId="1355"/>
    <cellStyle name="Accent6 71" xfId="1356"/>
    <cellStyle name="Accent6 72" xfId="2016"/>
    <cellStyle name="Accent6 73" xfId="2113"/>
    <cellStyle name="Accent6 8" xfId="1357"/>
    <cellStyle name="Accent6 8 2" xfId="1358"/>
    <cellStyle name="Accent6 8_Acq input" xfId="2187"/>
    <cellStyle name="Accent6 9" xfId="1359"/>
    <cellStyle name="Accent6 9 2" xfId="1360"/>
    <cellStyle name="Accent6 9_Acq input" xfId="2188"/>
    <cellStyle name="Akzent1" xfId="1361"/>
    <cellStyle name="Akzent1 2" xfId="2017"/>
    <cellStyle name="Akzent2" xfId="1362"/>
    <cellStyle name="Akzent2 2" xfId="2018"/>
    <cellStyle name="Akzent3" xfId="1363"/>
    <cellStyle name="Akzent3 2" xfId="2019"/>
    <cellStyle name="Akzent4" xfId="1364"/>
    <cellStyle name="Akzent4 2" xfId="2020"/>
    <cellStyle name="Akzent5" xfId="1365"/>
    <cellStyle name="Akzent5 2" xfId="2021"/>
    <cellStyle name="Akzent6" xfId="1366"/>
    <cellStyle name="Akzent6 2" xfId="2022"/>
    <cellStyle name="Ausgabe" xfId="1367"/>
    <cellStyle name="Ausgabe 2" xfId="2023"/>
    <cellStyle name="Avertissement" xfId="227"/>
    <cellStyle name="Avertissement 2" xfId="1368"/>
    <cellStyle name="Bad 2" xfId="228"/>
    <cellStyle name="Bad 2 2" xfId="1369"/>
    <cellStyle name="Bad 2_Acq input" xfId="2189"/>
    <cellStyle name="Bad 3" xfId="229"/>
    <cellStyle name="Bad 4" xfId="230"/>
    <cellStyle name="Bad 5" xfId="231"/>
    <cellStyle name="Bad 6" xfId="631"/>
    <cellStyle name="beide" xfId="1370"/>
    <cellStyle name="beide 2" xfId="1371"/>
    <cellStyle name="beide_AcqBal LC" xfId="1372"/>
    <cellStyle name="Berechnung" xfId="1373"/>
    <cellStyle name="Berechnung 2" xfId="2024"/>
    <cellStyle name="Blankettnamn" xfId="232"/>
    <cellStyle name="Blankettnamn 2" xfId="233"/>
    <cellStyle name="Blankettnamn 3" xfId="234"/>
    <cellStyle name="Bom" xfId="2025"/>
    <cellStyle name="bottem" xfId="235"/>
    <cellStyle name="bottem 2" xfId="700"/>
    <cellStyle name="bottem 2 2" xfId="5855"/>
    <cellStyle name="bottem 3" xfId="5854"/>
    <cellStyle name="bottem_AcqBal LC" xfId="1374"/>
    <cellStyle name="Buena" xfId="1375"/>
    <cellStyle name="Calc Currency (0)" xfId="236"/>
    <cellStyle name="Calc Currency (0) 2" xfId="1376"/>
    <cellStyle name="Calc Currency (0)_Acq input" xfId="2190"/>
    <cellStyle name="Calcul" xfId="237"/>
    <cellStyle name="Calcul 2" xfId="1377"/>
    <cellStyle name="Calculation 2" xfId="238"/>
    <cellStyle name="Calculation 2 2" xfId="1378"/>
    <cellStyle name="Calculation 2_Acq input" xfId="2191"/>
    <cellStyle name="Calculation 3" xfId="239"/>
    <cellStyle name="Calculation 4" xfId="240"/>
    <cellStyle name="Calculation 5" xfId="241"/>
    <cellStyle name="Calculation 6" xfId="2114"/>
    <cellStyle name="Cálculo" xfId="1379"/>
    <cellStyle name="Celda de comprobación" xfId="1380"/>
    <cellStyle name="Celda vinculada" xfId="1381"/>
    <cellStyle name="Cellule liée" xfId="242"/>
    <cellStyle name="Cellule liée 2" xfId="1382"/>
    <cellStyle name="Célula de Verificação" xfId="2026"/>
    <cellStyle name="Célula Vinculada" xfId="2027"/>
    <cellStyle name="Check Cell 2" xfId="243"/>
    <cellStyle name="Check Cell 2 2" xfId="1383"/>
    <cellStyle name="Check Cell 2_Acq input" xfId="2192"/>
    <cellStyle name="Check Cell 3" xfId="244"/>
    <cellStyle name="Check Cell 4" xfId="245"/>
    <cellStyle name="Check Cell 5" xfId="246"/>
    <cellStyle name="ColumnHeading" xfId="247"/>
    <cellStyle name="Comma" xfId="248" builtinId="3"/>
    <cellStyle name="Comma [0] 2" xfId="1384"/>
    <cellStyle name="Comma 10" xfId="249"/>
    <cellStyle name="Comma 10 2" xfId="250"/>
    <cellStyle name="Comma 10 2 2" xfId="251"/>
    <cellStyle name="Comma 10 2 2 2" xfId="743"/>
    <cellStyle name="Comma 10 2 3" xfId="721"/>
    <cellStyle name="Comma 10 2 4" xfId="1386"/>
    <cellStyle name="Comma 10 2_Import_FinStat" xfId="680"/>
    <cellStyle name="Comma 10 3" xfId="252"/>
    <cellStyle name="Comma 10 3 2" xfId="732"/>
    <cellStyle name="Comma 10 4" xfId="710"/>
    <cellStyle name="Comma 10 5" xfId="1385"/>
    <cellStyle name="Comma 10 6" xfId="5856"/>
    <cellStyle name="Comma 10_Import_FinStat" xfId="679"/>
    <cellStyle name="Comma 11" xfId="253"/>
    <cellStyle name="Comma 11 2" xfId="254"/>
    <cellStyle name="Comma 11 2 2" xfId="733"/>
    <cellStyle name="Comma 11 2 3" xfId="661"/>
    <cellStyle name="Comma 11 3" xfId="711"/>
    <cellStyle name="Comma 11 4" xfId="645"/>
    <cellStyle name="Comma 11 5" xfId="1387"/>
    <cellStyle name="Comma 11_Import_FinStat" xfId="681"/>
    <cellStyle name="Comma 12" xfId="255"/>
    <cellStyle name="Comma 12 2" xfId="723"/>
    <cellStyle name="Comma 12 2 2" xfId="1388"/>
    <cellStyle name="Comma 12_Acq input" xfId="2193"/>
    <cellStyle name="Comma 13" xfId="657"/>
    <cellStyle name="Comma 13 2" xfId="1390"/>
    <cellStyle name="Comma 13 3" xfId="1389"/>
    <cellStyle name="Comma 13_Acq input" xfId="2194"/>
    <cellStyle name="Comma 14" xfId="1391"/>
    <cellStyle name="Comma 14 2" xfId="1392"/>
    <cellStyle name="Comma 14_Acq input" xfId="2195"/>
    <cellStyle name="Comma 15" xfId="1393"/>
    <cellStyle name="Comma 15 2" xfId="1394"/>
    <cellStyle name="Comma 15_Acq input" xfId="2196"/>
    <cellStyle name="Comma 16" xfId="1395"/>
    <cellStyle name="Comma 16 2" xfId="1396"/>
    <cellStyle name="Comma 16_Acq input" xfId="2197"/>
    <cellStyle name="Comma 17" xfId="1397"/>
    <cellStyle name="Comma 17 2" xfId="1398"/>
    <cellStyle name="Comma 17_Acq input" xfId="2198"/>
    <cellStyle name="Comma 18" xfId="1399"/>
    <cellStyle name="Comma 18 2" xfId="1400"/>
    <cellStyle name="Comma 18_Acq input" xfId="2199"/>
    <cellStyle name="Comma 19" xfId="1401"/>
    <cellStyle name="Comma 2" xfId="256"/>
    <cellStyle name="Comma 2 10" xfId="1402"/>
    <cellStyle name="Comma 2 11" xfId="2917"/>
    <cellStyle name="Comma 2 12" xfId="2918"/>
    <cellStyle name="Comma 2 13" xfId="2919"/>
    <cellStyle name="Comma 2 14" xfId="2920"/>
    <cellStyle name="Comma 2 15" xfId="2921"/>
    <cellStyle name="Comma 2 16" xfId="2922"/>
    <cellStyle name="Comma 2 17" xfId="2923"/>
    <cellStyle name="Comma 2 18" xfId="2924"/>
    <cellStyle name="Comma 2 19" xfId="2925"/>
    <cellStyle name="Comma 2 2" xfId="257"/>
    <cellStyle name="Comma 2 2 10" xfId="2926"/>
    <cellStyle name="Comma 2 2 11" xfId="2927"/>
    <cellStyle name="Comma 2 2 12" xfId="2928"/>
    <cellStyle name="Comma 2 2 13" xfId="2929"/>
    <cellStyle name="Comma 2 2 14" xfId="2930"/>
    <cellStyle name="Comma 2 2 15" xfId="2931"/>
    <cellStyle name="Comma 2 2 16" xfId="2932"/>
    <cellStyle name="Comma 2 2 17" xfId="2933"/>
    <cellStyle name="Comma 2 2 18" xfId="2934"/>
    <cellStyle name="Comma 2 2 19" xfId="2935"/>
    <cellStyle name="Comma 2 2 2" xfId="1403"/>
    <cellStyle name="Comma 2 2 2 2" xfId="2936"/>
    <cellStyle name="Comma 2 2 2 3" xfId="2937"/>
    <cellStyle name="Comma 2 2 2 4" xfId="2938"/>
    <cellStyle name="Comma 2 2 2 5" xfId="2939"/>
    <cellStyle name="Comma 2 2 2_SouthAfrica BEE" xfId="2940"/>
    <cellStyle name="Comma 2 2 20" xfId="2941"/>
    <cellStyle name="Comma 2 2 21" xfId="2942"/>
    <cellStyle name="Comma 2 2 22" xfId="2943"/>
    <cellStyle name="Comma 2 2 23" xfId="2944"/>
    <cellStyle name="Comma 2 2 24" xfId="2945"/>
    <cellStyle name="Comma 2 2 25" xfId="2946"/>
    <cellStyle name="Comma 2 2 26" xfId="2947"/>
    <cellStyle name="Comma 2 2 27" xfId="2948"/>
    <cellStyle name="Comma 2 2 28" xfId="2949"/>
    <cellStyle name="Comma 2 2 29" xfId="2950"/>
    <cellStyle name="Comma 2 2 3" xfId="1404"/>
    <cellStyle name="Comma 2 2 30" xfId="2951"/>
    <cellStyle name="Comma 2 2 31" xfId="2952"/>
    <cellStyle name="Comma 2 2 32" xfId="2953"/>
    <cellStyle name="Comma 2 2 33" xfId="2954"/>
    <cellStyle name="Comma 2 2 34" xfId="2955"/>
    <cellStyle name="Comma 2 2 35" xfId="2956"/>
    <cellStyle name="Comma 2 2 36" xfId="2957"/>
    <cellStyle name="Comma 2 2 37" xfId="2958"/>
    <cellStyle name="Comma 2 2 38" xfId="2959"/>
    <cellStyle name="Comma 2 2 39" xfId="2960"/>
    <cellStyle name="Comma 2 2 4" xfId="1405"/>
    <cellStyle name="Comma 2 2 40" xfId="2961"/>
    <cellStyle name="Comma 2 2 41" xfId="2962"/>
    <cellStyle name="Comma 2 2 42" xfId="2963"/>
    <cellStyle name="Comma 2 2 43" xfId="2964"/>
    <cellStyle name="Comma 2 2 44" xfId="2965"/>
    <cellStyle name="Comma 2 2 45" xfId="2966"/>
    <cellStyle name="Comma 2 2 46" xfId="2967"/>
    <cellStyle name="Comma 2 2 47" xfId="2968"/>
    <cellStyle name="Comma 2 2 48" xfId="2969"/>
    <cellStyle name="Comma 2 2 49" xfId="2970"/>
    <cellStyle name="Comma 2 2 5" xfId="1406"/>
    <cellStyle name="Comma 2 2 5 2" xfId="1407"/>
    <cellStyle name="Comma 2 2 5_SouthAfrica BEE" xfId="2971"/>
    <cellStyle name="Comma 2 2 50" xfId="2972"/>
    <cellStyle name="Comma 2 2 51" xfId="2973"/>
    <cellStyle name="Comma 2 2 52" xfId="2974"/>
    <cellStyle name="Comma 2 2 53" xfId="2975"/>
    <cellStyle name="Comma 2 2 54" xfId="2976"/>
    <cellStyle name="Comma 2 2 55" xfId="2977"/>
    <cellStyle name="Comma 2 2 56" xfId="2978"/>
    <cellStyle name="Comma 2 2 57" xfId="2979"/>
    <cellStyle name="Comma 2 2 58" xfId="2980"/>
    <cellStyle name="Comma 2 2 59" xfId="2981"/>
    <cellStyle name="Comma 2 2 6" xfId="1408"/>
    <cellStyle name="Comma 2 2 60" xfId="2982"/>
    <cellStyle name="Comma 2 2 61" xfId="2983"/>
    <cellStyle name="Comma 2 2 62" xfId="2984"/>
    <cellStyle name="Comma 2 2 63" xfId="2985"/>
    <cellStyle name="Comma 2 2 64" xfId="2986"/>
    <cellStyle name="Comma 2 2 65" xfId="2987"/>
    <cellStyle name="Comma 2 2 66" xfId="2988"/>
    <cellStyle name="Comma 2 2 67" xfId="2989"/>
    <cellStyle name="Comma 2 2 68" xfId="2990"/>
    <cellStyle name="Comma 2 2 69" xfId="2991"/>
    <cellStyle name="Comma 2 2 7" xfId="2992"/>
    <cellStyle name="Comma 2 2 70" xfId="2993"/>
    <cellStyle name="Comma 2 2 71" xfId="2994"/>
    <cellStyle name="Comma 2 2 72" xfId="2995"/>
    <cellStyle name="Comma 2 2 73" xfId="2996"/>
    <cellStyle name="Comma 2 2 74" xfId="2997"/>
    <cellStyle name="Comma 2 2 8" xfId="2998"/>
    <cellStyle name="Comma 2 2 9" xfId="2999"/>
    <cellStyle name="Comma 2 2_Acq input" xfId="2200"/>
    <cellStyle name="Comma 2 20" xfId="3000"/>
    <cellStyle name="Comma 2 21" xfId="3001"/>
    <cellStyle name="Comma 2 22" xfId="3002"/>
    <cellStyle name="Comma 2 23" xfId="3003"/>
    <cellStyle name="Comma 2 24" xfId="3004"/>
    <cellStyle name="Comma 2 25" xfId="3005"/>
    <cellStyle name="Comma 2 26" xfId="3006"/>
    <cellStyle name="Comma 2 27" xfId="3007"/>
    <cellStyle name="Comma 2 28" xfId="3008"/>
    <cellStyle name="Comma 2 29" xfId="3009"/>
    <cellStyle name="Comma 2 3" xfId="258"/>
    <cellStyle name="Comma 2 3 10" xfId="3010"/>
    <cellStyle name="Comma 2 3 11" xfId="3011"/>
    <cellStyle name="Comma 2 3 12" xfId="3012"/>
    <cellStyle name="Comma 2 3 13" xfId="3013"/>
    <cellStyle name="Comma 2 3 14" xfId="3014"/>
    <cellStyle name="Comma 2 3 15" xfId="3015"/>
    <cellStyle name="Comma 2 3 16" xfId="3016"/>
    <cellStyle name="Comma 2 3 17" xfId="3017"/>
    <cellStyle name="Comma 2 3 18" xfId="3018"/>
    <cellStyle name="Comma 2 3 19" xfId="3019"/>
    <cellStyle name="Comma 2 3 2" xfId="3020"/>
    <cellStyle name="Comma 2 3 20" xfId="3021"/>
    <cellStyle name="Comma 2 3 21" xfId="3022"/>
    <cellStyle name="Comma 2 3 22" xfId="3023"/>
    <cellStyle name="Comma 2 3 23" xfId="3024"/>
    <cellStyle name="Comma 2 3 24" xfId="3025"/>
    <cellStyle name="Comma 2 3 25" xfId="3026"/>
    <cellStyle name="Comma 2 3 26" xfId="3027"/>
    <cellStyle name="Comma 2 3 27" xfId="3028"/>
    <cellStyle name="Comma 2 3 28" xfId="1409"/>
    <cellStyle name="Comma 2 3 3" xfId="3029"/>
    <cellStyle name="Comma 2 3 4" xfId="3030"/>
    <cellStyle name="Comma 2 3 5" xfId="3031"/>
    <cellStyle name="Comma 2 3 6" xfId="3032"/>
    <cellStyle name="Comma 2 3 7" xfId="3033"/>
    <cellStyle name="Comma 2 3 8" xfId="3034"/>
    <cellStyle name="Comma 2 3 9" xfId="3035"/>
    <cellStyle name="Comma 2 3_SouthAfrica BEE" xfId="3036"/>
    <cellStyle name="Comma 2 30" xfId="3037"/>
    <cellStyle name="Comma 2 31" xfId="3038"/>
    <cellStyle name="Comma 2 32" xfId="3039"/>
    <cellStyle name="Comma 2 33" xfId="3040"/>
    <cellStyle name="Comma 2 34" xfId="3041"/>
    <cellStyle name="Comma 2 35" xfId="3042"/>
    <cellStyle name="Comma 2 36" xfId="3043"/>
    <cellStyle name="Comma 2 37" xfId="3044"/>
    <cellStyle name="Comma 2 38" xfId="3045"/>
    <cellStyle name="Comma 2 39" xfId="3046"/>
    <cellStyle name="Comma 2 4" xfId="259"/>
    <cellStyle name="Comma 2 4 2" xfId="260"/>
    <cellStyle name="Comma 2 4 2 2" xfId="734"/>
    <cellStyle name="Comma 2 4 3" xfId="712"/>
    <cellStyle name="Comma 2 4 4" xfId="1410"/>
    <cellStyle name="Comma 2 4_Import_FinStat" xfId="682"/>
    <cellStyle name="Comma 2 40" xfId="3047"/>
    <cellStyle name="Comma 2 41" xfId="3048"/>
    <cellStyle name="Comma 2 42" xfId="3049"/>
    <cellStyle name="Comma 2 43" xfId="3050"/>
    <cellStyle name="Comma 2 44" xfId="3051"/>
    <cellStyle name="Comma 2 45" xfId="3052"/>
    <cellStyle name="Comma 2 46" xfId="3053"/>
    <cellStyle name="Comma 2 47" xfId="3054"/>
    <cellStyle name="Comma 2 48" xfId="3055"/>
    <cellStyle name="Comma 2 49" xfId="3056"/>
    <cellStyle name="Comma 2 5" xfId="261"/>
    <cellStyle name="Comma 2 5 2" xfId="724"/>
    <cellStyle name="Comma 2 5 3" xfId="1411"/>
    <cellStyle name="Comma 2 50" xfId="3057"/>
    <cellStyle name="Comma 2 51" xfId="3058"/>
    <cellStyle name="Comma 2 52" xfId="3059"/>
    <cellStyle name="Comma 2 52 2" xfId="3060"/>
    <cellStyle name="Comma 2 52 3" xfId="3061"/>
    <cellStyle name="Comma 2 52 4" xfId="3062"/>
    <cellStyle name="Comma 2 52_Epiroc June" xfId="5853"/>
    <cellStyle name="Comma 2 53" xfId="3063"/>
    <cellStyle name="Comma 2 54" xfId="3064"/>
    <cellStyle name="Comma 2 55" xfId="3065"/>
    <cellStyle name="Comma 2 56" xfId="3066"/>
    <cellStyle name="Comma 2 57" xfId="3067"/>
    <cellStyle name="Comma 2 58" xfId="3068"/>
    <cellStyle name="Comma 2 59" xfId="3069"/>
    <cellStyle name="Comma 2 6" xfId="696"/>
    <cellStyle name="Comma 2 6 2" xfId="1412"/>
    <cellStyle name="Comma 2 60" xfId="3070"/>
    <cellStyle name="Comma 2 61" xfId="3071"/>
    <cellStyle name="Comma 2 62" xfId="3072"/>
    <cellStyle name="Comma 2 63" xfId="3073"/>
    <cellStyle name="Comma 2 64" xfId="3074"/>
    <cellStyle name="Comma 2 65" xfId="3075"/>
    <cellStyle name="Comma 2 66" xfId="3076"/>
    <cellStyle name="Comma 2 67" xfId="3077"/>
    <cellStyle name="Comma 2 68" xfId="3078"/>
    <cellStyle name="Comma 2 69" xfId="3079"/>
    <cellStyle name="Comma 2 7" xfId="1413"/>
    <cellStyle name="Comma 2 70" xfId="3080"/>
    <cellStyle name="Comma 2 71" xfId="3081"/>
    <cellStyle name="Comma 2 72" xfId="3082"/>
    <cellStyle name="Comma 2 73" xfId="3083"/>
    <cellStyle name="Comma 2 74" xfId="3084"/>
    <cellStyle name="Comma 2 75" xfId="3085"/>
    <cellStyle name="Comma 2 76" xfId="3086"/>
    <cellStyle name="Comma 2 77" xfId="3087"/>
    <cellStyle name="Comma 2 78" xfId="3088"/>
    <cellStyle name="Comma 2 79" xfId="3089"/>
    <cellStyle name="Comma 2 8" xfId="1414"/>
    <cellStyle name="Comma 2 9" xfId="1415"/>
    <cellStyle name="Comma 2_Acq" xfId="1416"/>
    <cellStyle name="Comma 20" xfId="1417"/>
    <cellStyle name="Comma 20 2" xfId="1418"/>
    <cellStyle name="Comma 20_Acq input" xfId="2201"/>
    <cellStyle name="Comma 21" xfId="1419"/>
    <cellStyle name="Comma 21 2" xfId="1420"/>
    <cellStyle name="Comma 21_Acq input" xfId="2202"/>
    <cellStyle name="Comma 22" xfId="1421"/>
    <cellStyle name="Comma 22 2" xfId="1422"/>
    <cellStyle name="Comma 22_Acq input" xfId="2203"/>
    <cellStyle name="Comma 23" xfId="1423"/>
    <cellStyle name="Comma 23 2" xfId="1424"/>
    <cellStyle name="Comma 23_Acq input" xfId="2204"/>
    <cellStyle name="Comma 24" xfId="1425"/>
    <cellStyle name="Comma 24 2" xfId="1426"/>
    <cellStyle name="Comma 24_Acq input" xfId="2205"/>
    <cellStyle name="Comma 25" xfId="1427"/>
    <cellStyle name="Comma 25 2" xfId="1428"/>
    <cellStyle name="Comma 25_Acq input" xfId="2206"/>
    <cellStyle name="Comma 26" xfId="1429"/>
    <cellStyle name="Comma 26 10" xfId="3090"/>
    <cellStyle name="Comma 26 11" xfId="3091"/>
    <cellStyle name="Comma 26 12" xfId="3092"/>
    <cellStyle name="Comma 26 13" xfId="3093"/>
    <cellStyle name="Comma 26 14" xfId="3094"/>
    <cellStyle name="Comma 26 15" xfId="3095"/>
    <cellStyle name="Comma 26 16" xfId="3096"/>
    <cellStyle name="Comma 26 17" xfId="3097"/>
    <cellStyle name="Comma 26 18" xfId="3098"/>
    <cellStyle name="Comma 26 19" xfId="3099"/>
    <cellStyle name="Comma 26 2" xfId="3100"/>
    <cellStyle name="Comma 26 20" xfId="3101"/>
    <cellStyle name="Comma 26 21" xfId="3102"/>
    <cellStyle name="Comma 26 22" xfId="3103"/>
    <cellStyle name="Comma 26 23" xfId="3104"/>
    <cellStyle name="Comma 26 24" xfId="3105"/>
    <cellStyle name="Comma 26 25" xfId="3106"/>
    <cellStyle name="Comma 26 26" xfId="3107"/>
    <cellStyle name="Comma 26 3" xfId="3108"/>
    <cellStyle name="Comma 26 4" xfId="3109"/>
    <cellStyle name="Comma 26 5" xfId="3110"/>
    <cellStyle name="Comma 26 6" xfId="3111"/>
    <cellStyle name="Comma 26 7" xfId="3112"/>
    <cellStyle name="Comma 26 8" xfId="3113"/>
    <cellStyle name="Comma 26 9" xfId="3114"/>
    <cellStyle name="Comma 26_SouthAfrica BEE" xfId="3115"/>
    <cellStyle name="Comma 27" xfId="1430"/>
    <cellStyle name="Comma 28" xfId="1431"/>
    <cellStyle name="Comma 29" xfId="1432"/>
    <cellStyle name="Comma 29 10" xfId="3116"/>
    <cellStyle name="Comma 29 11" xfId="3117"/>
    <cellStyle name="Comma 29 12" xfId="3118"/>
    <cellStyle name="Comma 29 13" xfId="3119"/>
    <cellStyle name="Comma 29 14" xfId="3120"/>
    <cellStyle name="Comma 29 2" xfId="3121"/>
    <cellStyle name="Comma 29 3" xfId="3122"/>
    <cellStyle name="Comma 29 4" xfId="3123"/>
    <cellStyle name="Comma 29 5" xfId="3124"/>
    <cellStyle name="Comma 29 6" xfId="3125"/>
    <cellStyle name="Comma 29 7" xfId="3126"/>
    <cellStyle name="Comma 29 8" xfId="3127"/>
    <cellStyle name="Comma 29 9" xfId="3128"/>
    <cellStyle name="Comma 3" xfId="262"/>
    <cellStyle name="Comma 3 10" xfId="3129"/>
    <cellStyle name="Comma 3 100" xfId="3130"/>
    <cellStyle name="Comma 3 101" xfId="3131"/>
    <cellStyle name="Comma 3 102" xfId="3132"/>
    <cellStyle name="Comma 3 103" xfId="3133"/>
    <cellStyle name="Comma 3 104" xfId="3134"/>
    <cellStyle name="Comma 3 105" xfId="3135"/>
    <cellStyle name="Comma 3 106" xfId="3136"/>
    <cellStyle name="Comma 3 107" xfId="3137"/>
    <cellStyle name="Comma 3 108" xfId="3138"/>
    <cellStyle name="Comma 3 109" xfId="3139"/>
    <cellStyle name="Comma 3 11" xfId="3140"/>
    <cellStyle name="Comma 3 110" xfId="3141"/>
    <cellStyle name="Comma 3 111" xfId="3142"/>
    <cellStyle name="Comma 3 112" xfId="3143"/>
    <cellStyle name="Comma 3 113" xfId="3144"/>
    <cellStyle name="Comma 3 114" xfId="3145"/>
    <cellStyle name="Comma 3 115" xfId="3146"/>
    <cellStyle name="Comma 3 116" xfId="3147"/>
    <cellStyle name="Comma 3 117" xfId="3148"/>
    <cellStyle name="Comma 3 118" xfId="3149"/>
    <cellStyle name="Comma 3 119" xfId="3150"/>
    <cellStyle name="Comma 3 12" xfId="3151"/>
    <cellStyle name="Comma 3 120" xfId="3152"/>
    <cellStyle name="Comma 3 121" xfId="3153"/>
    <cellStyle name="Comma 3 122" xfId="3154"/>
    <cellStyle name="Comma 3 123" xfId="3155"/>
    <cellStyle name="Comma 3 124" xfId="3156"/>
    <cellStyle name="Comma 3 125" xfId="3157"/>
    <cellStyle name="Comma 3 126" xfId="3158"/>
    <cellStyle name="Comma 3 127" xfId="3159"/>
    <cellStyle name="Comma 3 128" xfId="3160"/>
    <cellStyle name="Comma 3 129" xfId="3161"/>
    <cellStyle name="Comma 3 13" xfId="3162"/>
    <cellStyle name="Comma 3 130" xfId="3163"/>
    <cellStyle name="Comma 3 131" xfId="3164"/>
    <cellStyle name="Comma 3 132" xfId="3165"/>
    <cellStyle name="Comma 3 133" xfId="3166"/>
    <cellStyle name="Comma 3 134" xfId="3167"/>
    <cellStyle name="Comma 3 135" xfId="3168"/>
    <cellStyle name="Comma 3 136" xfId="3169"/>
    <cellStyle name="Comma 3 137" xfId="3170"/>
    <cellStyle name="Comma 3 138" xfId="3171"/>
    <cellStyle name="Comma 3 139" xfId="3172"/>
    <cellStyle name="Comma 3 14" xfId="3173"/>
    <cellStyle name="Comma 3 140" xfId="3174"/>
    <cellStyle name="Comma 3 141" xfId="3175"/>
    <cellStyle name="Comma 3 142" xfId="3176"/>
    <cellStyle name="Comma 3 143" xfId="3177"/>
    <cellStyle name="Comma 3 144" xfId="3178"/>
    <cellStyle name="Comma 3 145" xfId="3179"/>
    <cellStyle name="Comma 3 146" xfId="3180"/>
    <cellStyle name="Comma 3 147" xfId="3181"/>
    <cellStyle name="Comma 3 148" xfId="3182"/>
    <cellStyle name="Comma 3 149" xfId="3183"/>
    <cellStyle name="Comma 3 15" xfId="3184"/>
    <cellStyle name="Comma 3 150" xfId="3185"/>
    <cellStyle name="Comma 3 151" xfId="3186"/>
    <cellStyle name="Comma 3 152" xfId="3187"/>
    <cellStyle name="Comma 3 153" xfId="3188"/>
    <cellStyle name="Comma 3 154" xfId="3189"/>
    <cellStyle name="Comma 3 155" xfId="3190"/>
    <cellStyle name="Comma 3 156" xfId="3191"/>
    <cellStyle name="Comma 3 157" xfId="3192"/>
    <cellStyle name="Comma 3 158" xfId="3193"/>
    <cellStyle name="Comma 3 159" xfId="3194"/>
    <cellStyle name="Comma 3 16" xfId="3195"/>
    <cellStyle name="Comma 3 160" xfId="3196"/>
    <cellStyle name="Comma 3 161" xfId="3197"/>
    <cellStyle name="Comma 3 162" xfId="3198"/>
    <cellStyle name="Comma 3 163" xfId="3199"/>
    <cellStyle name="Comma 3 164" xfId="3200"/>
    <cellStyle name="Comma 3 165" xfId="3201"/>
    <cellStyle name="Comma 3 166" xfId="3202"/>
    <cellStyle name="Comma 3 167" xfId="3203"/>
    <cellStyle name="Comma 3 168" xfId="3204"/>
    <cellStyle name="Comma 3 169" xfId="3205"/>
    <cellStyle name="Comma 3 17" xfId="3206"/>
    <cellStyle name="Comma 3 170" xfId="3207"/>
    <cellStyle name="Comma 3 171" xfId="3208"/>
    <cellStyle name="Comma 3 172" xfId="3209"/>
    <cellStyle name="Comma 3 173" xfId="3210"/>
    <cellStyle name="Comma 3 174" xfId="3211"/>
    <cellStyle name="Comma 3 175" xfId="3212"/>
    <cellStyle name="Comma 3 176" xfId="3213"/>
    <cellStyle name="Comma 3 177" xfId="3214"/>
    <cellStyle name="Comma 3 178" xfId="3215"/>
    <cellStyle name="Comma 3 179" xfId="3216"/>
    <cellStyle name="Comma 3 18" xfId="3217"/>
    <cellStyle name="Comma 3 180" xfId="3218"/>
    <cellStyle name="Comma 3 181" xfId="3219"/>
    <cellStyle name="Comma 3 19" xfId="3220"/>
    <cellStyle name="Comma 3 2" xfId="263"/>
    <cellStyle name="Comma 3 2 10" xfId="3221"/>
    <cellStyle name="Comma 3 2 11" xfId="3222"/>
    <cellStyle name="Comma 3 2 12" xfId="3223"/>
    <cellStyle name="Comma 3 2 13" xfId="3224"/>
    <cellStyle name="Comma 3 2 14" xfId="3225"/>
    <cellStyle name="Comma 3 2 15" xfId="3226"/>
    <cellStyle name="Comma 3 2 16" xfId="3227"/>
    <cellStyle name="Comma 3 2 17" xfId="3228"/>
    <cellStyle name="Comma 3 2 18" xfId="3229"/>
    <cellStyle name="Comma 3 2 19" xfId="3230"/>
    <cellStyle name="Comma 3 2 2" xfId="264"/>
    <cellStyle name="Comma 3 2 2 10" xfId="3232"/>
    <cellStyle name="Comma 3 2 2 11" xfId="3233"/>
    <cellStyle name="Comma 3 2 2 12" xfId="3234"/>
    <cellStyle name="Comma 3 2 2 13" xfId="3235"/>
    <cellStyle name="Comma 3 2 2 14" xfId="3236"/>
    <cellStyle name="Comma 3 2 2 15" xfId="3237"/>
    <cellStyle name="Comma 3 2 2 16" xfId="3238"/>
    <cellStyle name="Comma 3 2 2 17" xfId="3239"/>
    <cellStyle name="Comma 3 2 2 18" xfId="3240"/>
    <cellStyle name="Comma 3 2 2 19" xfId="3241"/>
    <cellStyle name="Comma 3 2 2 2" xfId="265"/>
    <cellStyle name="Comma 3 2 2 2 2" xfId="737"/>
    <cellStyle name="Comma 3 2 2 2 3" xfId="3242"/>
    <cellStyle name="Comma 3 2 2 20" xfId="3243"/>
    <cellStyle name="Comma 3 2 2 21" xfId="3244"/>
    <cellStyle name="Comma 3 2 2 22" xfId="3245"/>
    <cellStyle name="Comma 3 2 2 23" xfId="3246"/>
    <cellStyle name="Comma 3 2 2 24" xfId="3247"/>
    <cellStyle name="Comma 3 2 2 25" xfId="3248"/>
    <cellStyle name="Comma 3 2 2 26" xfId="3249"/>
    <cellStyle name="Comma 3 2 2 27" xfId="3250"/>
    <cellStyle name="Comma 3 2 2 28" xfId="3251"/>
    <cellStyle name="Comma 3 2 2 29" xfId="3252"/>
    <cellStyle name="Comma 3 2 2 3" xfId="715"/>
    <cellStyle name="Comma 3 2 2 3 2" xfId="3253"/>
    <cellStyle name="Comma 3 2 2 30" xfId="3254"/>
    <cellStyle name="Comma 3 2 2 31" xfId="3255"/>
    <cellStyle name="Comma 3 2 2 32" xfId="3256"/>
    <cellStyle name="Comma 3 2 2 33" xfId="3257"/>
    <cellStyle name="Comma 3 2 2 34" xfId="3258"/>
    <cellStyle name="Comma 3 2 2 35" xfId="3259"/>
    <cellStyle name="Comma 3 2 2 36" xfId="3260"/>
    <cellStyle name="Comma 3 2 2 37" xfId="3261"/>
    <cellStyle name="Comma 3 2 2 38" xfId="3262"/>
    <cellStyle name="Comma 3 2 2 39" xfId="3263"/>
    <cellStyle name="Comma 3 2 2 4" xfId="3264"/>
    <cellStyle name="Comma 3 2 2 40" xfId="3265"/>
    <cellStyle name="Comma 3 2 2 41" xfId="3266"/>
    <cellStyle name="Comma 3 2 2 42" xfId="3267"/>
    <cellStyle name="Comma 3 2 2 43" xfId="3268"/>
    <cellStyle name="Comma 3 2 2 44" xfId="3269"/>
    <cellStyle name="Comma 3 2 2 45" xfId="3270"/>
    <cellStyle name="Comma 3 2 2 46" xfId="3271"/>
    <cellStyle name="Comma 3 2 2 47" xfId="3272"/>
    <cellStyle name="Comma 3 2 2 48" xfId="3273"/>
    <cellStyle name="Comma 3 2 2 49" xfId="3274"/>
    <cellStyle name="Comma 3 2 2 5" xfId="3275"/>
    <cellStyle name="Comma 3 2 2 50" xfId="3276"/>
    <cellStyle name="Comma 3 2 2 51" xfId="3277"/>
    <cellStyle name="Comma 3 2 2 52" xfId="3278"/>
    <cellStyle name="Comma 3 2 2 53" xfId="3279"/>
    <cellStyle name="Comma 3 2 2 54" xfId="3280"/>
    <cellStyle name="Comma 3 2 2 55" xfId="3281"/>
    <cellStyle name="Comma 3 2 2 56" xfId="3282"/>
    <cellStyle name="Comma 3 2 2 57" xfId="3283"/>
    <cellStyle name="Comma 3 2 2 58" xfId="3284"/>
    <cellStyle name="Comma 3 2 2 59" xfId="3285"/>
    <cellStyle name="Comma 3 2 2 6" xfId="3286"/>
    <cellStyle name="Comma 3 2 2 60" xfId="3287"/>
    <cellStyle name="Comma 3 2 2 61" xfId="3288"/>
    <cellStyle name="Comma 3 2 2 62" xfId="3289"/>
    <cellStyle name="Comma 3 2 2 63" xfId="3290"/>
    <cellStyle name="Comma 3 2 2 64" xfId="3291"/>
    <cellStyle name="Comma 3 2 2 65" xfId="3292"/>
    <cellStyle name="Comma 3 2 2 66" xfId="3293"/>
    <cellStyle name="Comma 3 2 2 67" xfId="3294"/>
    <cellStyle name="Comma 3 2 2 68" xfId="3295"/>
    <cellStyle name="Comma 3 2 2 69" xfId="3296"/>
    <cellStyle name="Comma 3 2 2 7" xfId="3297"/>
    <cellStyle name="Comma 3 2 2 70" xfId="3298"/>
    <cellStyle name="Comma 3 2 2 71" xfId="3299"/>
    <cellStyle name="Comma 3 2 2 8" xfId="3300"/>
    <cellStyle name="Comma 3 2 2 9" xfId="3301"/>
    <cellStyle name="Comma 3 2 2_Epiroc June" xfId="3231"/>
    <cellStyle name="Comma 3 2 20" xfId="3302"/>
    <cellStyle name="Comma 3 2 21" xfId="3303"/>
    <cellStyle name="Comma 3 2 22" xfId="3304"/>
    <cellStyle name="Comma 3 2 23" xfId="3305"/>
    <cellStyle name="Comma 3 2 24" xfId="3306"/>
    <cellStyle name="Comma 3 2 25" xfId="3307"/>
    <cellStyle name="Comma 3 2 26" xfId="3308"/>
    <cellStyle name="Comma 3 2 27" xfId="3309"/>
    <cellStyle name="Comma 3 2 28" xfId="3310"/>
    <cellStyle name="Comma 3 2 29" xfId="3311"/>
    <cellStyle name="Comma 3 2 3" xfId="701"/>
    <cellStyle name="Comma 3 2 3 2" xfId="3312"/>
    <cellStyle name="Comma 3 2 30" xfId="3313"/>
    <cellStyle name="Comma 3 2 31" xfId="3314"/>
    <cellStyle name="Comma 3 2 32" xfId="3315"/>
    <cellStyle name="Comma 3 2 33" xfId="3316"/>
    <cellStyle name="Comma 3 2 34" xfId="3317"/>
    <cellStyle name="Comma 3 2 35" xfId="3318"/>
    <cellStyle name="Comma 3 2 36" xfId="3319"/>
    <cellStyle name="Comma 3 2 37" xfId="3320"/>
    <cellStyle name="Comma 3 2 38" xfId="3321"/>
    <cellStyle name="Comma 3 2 39" xfId="3322"/>
    <cellStyle name="Comma 3 2 4" xfId="3323"/>
    <cellStyle name="Comma 3 2 40" xfId="3324"/>
    <cellStyle name="Comma 3 2 41" xfId="3325"/>
    <cellStyle name="Comma 3 2 42" xfId="3326"/>
    <cellStyle name="Comma 3 2 43" xfId="3327"/>
    <cellStyle name="Comma 3 2 44" xfId="3328"/>
    <cellStyle name="Comma 3 2 45" xfId="3329"/>
    <cellStyle name="Comma 3 2 46" xfId="3330"/>
    <cellStyle name="Comma 3 2 47" xfId="3331"/>
    <cellStyle name="Comma 3 2 48" xfId="3332"/>
    <cellStyle name="Comma 3 2 49" xfId="3333"/>
    <cellStyle name="Comma 3 2 5" xfId="3334"/>
    <cellStyle name="Comma 3 2 50" xfId="3335"/>
    <cellStyle name="Comma 3 2 51" xfId="3336"/>
    <cellStyle name="Comma 3 2 52" xfId="3337"/>
    <cellStyle name="Comma 3 2 53" xfId="3338"/>
    <cellStyle name="Comma 3 2 54" xfId="3339"/>
    <cellStyle name="Comma 3 2 55" xfId="3340"/>
    <cellStyle name="Comma 3 2 56" xfId="3341"/>
    <cellStyle name="Comma 3 2 57" xfId="3342"/>
    <cellStyle name="Comma 3 2 58" xfId="3343"/>
    <cellStyle name="Comma 3 2 59" xfId="3344"/>
    <cellStyle name="Comma 3 2 6" xfId="3345"/>
    <cellStyle name="Comma 3 2 60" xfId="3346"/>
    <cellStyle name="Comma 3 2 61" xfId="3347"/>
    <cellStyle name="Comma 3 2 62" xfId="3348"/>
    <cellStyle name="Comma 3 2 63" xfId="3349"/>
    <cellStyle name="Comma 3 2 64" xfId="3350"/>
    <cellStyle name="Comma 3 2 65" xfId="3351"/>
    <cellStyle name="Comma 3 2 66" xfId="3352"/>
    <cellStyle name="Comma 3 2 67" xfId="3353"/>
    <cellStyle name="Comma 3 2 68" xfId="3354"/>
    <cellStyle name="Comma 3 2 69" xfId="3355"/>
    <cellStyle name="Comma 3 2 7" xfId="3356"/>
    <cellStyle name="Comma 3 2 70" xfId="3357"/>
    <cellStyle name="Comma 3 2 71" xfId="3358"/>
    <cellStyle name="Comma 3 2 72" xfId="1433"/>
    <cellStyle name="Comma 3 2 73" xfId="5857"/>
    <cellStyle name="Comma 3 2 8" xfId="3359"/>
    <cellStyle name="Comma 3 2 9" xfId="3360"/>
    <cellStyle name="Comma 3 2_Acq input" xfId="2207"/>
    <cellStyle name="Comma 3 20" xfId="3361"/>
    <cellStyle name="Comma 3 21" xfId="3362"/>
    <cellStyle name="Comma 3 22" xfId="3363"/>
    <cellStyle name="Comma 3 23" xfId="3364"/>
    <cellStyle name="Comma 3 24" xfId="3365"/>
    <cellStyle name="Comma 3 25" xfId="3366"/>
    <cellStyle name="Comma 3 26" xfId="3367"/>
    <cellStyle name="Comma 3 27" xfId="3368"/>
    <cellStyle name="Comma 3 28" xfId="3369"/>
    <cellStyle name="Comma 3 29" xfId="3370"/>
    <cellStyle name="Comma 3 3" xfId="266"/>
    <cellStyle name="Comma 3 3 2" xfId="267"/>
    <cellStyle name="Comma 3 3 2 2" xfId="736"/>
    <cellStyle name="Comma 3 3 3" xfId="714"/>
    <cellStyle name="Comma 3 3 4" xfId="1434"/>
    <cellStyle name="Comma 3 3_Import_FinStat" xfId="683"/>
    <cellStyle name="Comma 3 30" xfId="3371"/>
    <cellStyle name="Comma 3 31" xfId="3372"/>
    <cellStyle name="Comma 3 32" xfId="3373"/>
    <cellStyle name="Comma 3 33" xfId="3374"/>
    <cellStyle name="Comma 3 34" xfId="3375"/>
    <cellStyle name="Comma 3 35" xfId="3376"/>
    <cellStyle name="Comma 3 36" xfId="3377"/>
    <cellStyle name="Comma 3 37" xfId="3378"/>
    <cellStyle name="Comma 3 38" xfId="3379"/>
    <cellStyle name="Comma 3 39" xfId="3380"/>
    <cellStyle name="Comma 3 4" xfId="268"/>
    <cellStyle name="Comma 3 4 2" xfId="726"/>
    <cellStyle name="Comma 3 4 3" xfId="1435"/>
    <cellStyle name="Comma 3 40" xfId="3381"/>
    <cellStyle name="Comma 3 41" xfId="3382"/>
    <cellStyle name="Comma 3 42" xfId="3383"/>
    <cellStyle name="Comma 3 43" xfId="3384"/>
    <cellStyle name="Comma 3 44" xfId="3385"/>
    <cellStyle name="Comma 3 45" xfId="3386"/>
    <cellStyle name="Comma 3 46" xfId="3387"/>
    <cellStyle name="Comma 3 47" xfId="3388"/>
    <cellStyle name="Comma 3 48" xfId="3389"/>
    <cellStyle name="Comma 3 49" xfId="3390"/>
    <cellStyle name="Comma 3 5" xfId="699"/>
    <cellStyle name="Comma 3 5 2" xfId="1436"/>
    <cellStyle name="Comma 3 50" xfId="3391"/>
    <cellStyle name="Comma 3 51" xfId="3392"/>
    <cellStyle name="Comma 3 52" xfId="3393"/>
    <cellStyle name="Comma 3 53" xfId="3394"/>
    <cellStyle name="Comma 3 54" xfId="3395"/>
    <cellStyle name="Comma 3 55" xfId="3396"/>
    <cellStyle name="Comma 3 56" xfId="3397"/>
    <cellStyle name="Comma 3 57" xfId="3398"/>
    <cellStyle name="Comma 3 58" xfId="3399"/>
    <cellStyle name="Comma 3 59" xfId="3400"/>
    <cellStyle name="Comma 3 6" xfId="1437"/>
    <cellStyle name="Comma 3 60" xfId="3401"/>
    <cellStyle name="Comma 3 61" xfId="3402"/>
    <cellStyle name="Comma 3 62" xfId="3403"/>
    <cellStyle name="Comma 3 63" xfId="3404"/>
    <cellStyle name="Comma 3 64" xfId="3405"/>
    <cellStyle name="Comma 3 65" xfId="3406"/>
    <cellStyle name="Comma 3 66" xfId="3407"/>
    <cellStyle name="Comma 3 67" xfId="3408"/>
    <cellStyle name="Comma 3 68" xfId="3409"/>
    <cellStyle name="Comma 3 69" xfId="3410"/>
    <cellStyle name="Comma 3 7" xfId="3411"/>
    <cellStyle name="Comma 3 70" xfId="3412"/>
    <cellStyle name="Comma 3 71" xfId="3413"/>
    <cellStyle name="Comma 3 72" xfId="3414"/>
    <cellStyle name="Comma 3 73" xfId="3415"/>
    <cellStyle name="Comma 3 74" xfId="3416"/>
    <cellStyle name="Comma 3 75" xfId="3417"/>
    <cellStyle name="Comma 3 76" xfId="3418"/>
    <cellStyle name="Comma 3 77" xfId="3419"/>
    <cellStyle name="Comma 3 78" xfId="3420"/>
    <cellStyle name="Comma 3 79" xfId="3421"/>
    <cellStyle name="Comma 3 8" xfId="3422"/>
    <cellStyle name="Comma 3 80" xfId="3423"/>
    <cellStyle name="Comma 3 81" xfId="3424"/>
    <cellStyle name="Comma 3 82" xfId="3425"/>
    <cellStyle name="Comma 3 83" xfId="3426"/>
    <cellStyle name="Comma 3 84" xfId="3427"/>
    <cellStyle name="Comma 3 85" xfId="3428"/>
    <cellStyle name="Comma 3 86" xfId="3429"/>
    <cellStyle name="Comma 3 87" xfId="3430"/>
    <cellStyle name="Comma 3 88" xfId="3431"/>
    <cellStyle name="Comma 3 89" xfId="3432"/>
    <cellStyle name="Comma 3 9" xfId="3433"/>
    <cellStyle name="Comma 3 90" xfId="3434"/>
    <cellStyle name="Comma 3 91" xfId="3435"/>
    <cellStyle name="Comma 3 92" xfId="3436"/>
    <cellStyle name="Comma 3 93" xfId="3437"/>
    <cellStyle name="Comma 3 94" xfId="3438"/>
    <cellStyle name="Comma 3 95" xfId="3439"/>
    <cellStyle name="Comma 3 96" xfId="3440"/>
    <cellStyle name="Comma 3 97" xfId="3441"/>
    <cellStyle name="Comma 3 98" xfId="3442"/>
    <cellStyle name="Comma 3 99" xfId="3443"/>
    <cellStyle name="Comma 3_AcqBal LC" xfId="1438"/>
    <cellStyle name="Comma 30" xfId="1439"/>
    <cellStyle name="Comma 31" xfId="1440"/>
    <cellStyle name="Comma 32" xfId="1441"/>
    <cellStyle name="Comma 33" xfId="1442"/>
    <cellStyle name="Comma 34" xfId="1443"/>
    <cellStyle name="Comma 35" xfId="1444"/>
    <cellStyle name="Comma 36" xfId="1445"/>
    <cellStyle name="Comma 37" xfId="1446"/>
    <cellStyle name="Comma 38" xfId="1447"/>
    <cellStyle name="Comma 39" xfId="1448"/>
    <cellStyle name="Comma 4" xfId="269"/>
    <cellStyle name="Comma 4 10" xfId="3444"/>
    <cellStyle name="Comma 4 11" xfId="3445"/>
    <cellStyle name="Comma 4 12" xfId="3446"/>
    <cellStyle name="Comma 4 13" xfId="3447"/>
    <cellStyle name="Comma 4 14" xfId="3448"/>
    <cellStyle name="Comma 4 15" xfId="3449"/>
    <cellStyle name="Comma 4 16" xfId="3450"/>
    <cellStyle name="Comma 4 17" xfId="3451"/>
    <cellStyle name="Comma 4 18" xfId="3452"/>
    <cellStyle name="Comma 4 19" xfId="3453"/>
    <cellStyle name="Comma 4 2" xfId="270"/>
    <cellStyle name="Comma 4 2 2" xfId="271"/>
    <cellStyle name="Comma 4 2 2 2" xfId="735"/>
    <cellStyle name="Comma 4 2 3" xfId="713"/>
    <cellStyle name="Comma 4 2 4" xfId="1450"/>
    <cellStyle name="Comma 4 2_Import_FinStat" xfId="684"/>
    <cellStyle name="Comma 4 20" xfId="3454"/>
    <cellStyle name="Comma 4 21" xfId="3455"/>
    <cellStyle name="Comma 4 22" xfId="3456"/>
    <cellStyle name="Comma 4 23" xfId="3457"/>
    <cellStyle name="Comma 4 24" xfId="3458"/>
    <cellStyle name="Comma 4 25" xfId="3459"/>
    <cellStyle name="Comma 4 26" xfId="3460"/>
    <cellStyle name="Comma 4 27" xfId="3461"/>
    <cellStyle name="Comma 4 28" xfId="1449"/>
    <cellStyle name="Comma 4 29" xfId="5858"/>
    <cellStyle name="Comma 4 3" xfId="272"/>
    <cellStyle name="Comma 4 3 2" xfId="725"/>
    <cellStyle name="Comma 4 3 3" xfId="3462"/>
    <cellStyle name="Comma 4 4" xfId="698"/>
    <cellStyle name="Comma 4 4 2" xfId="3463"/>
    <cellStyle name="Comma 4 5" xfId="3464"/>
    <cellStyle name="Comma 4 6" xfId="3465"/>
    <cellStyle name="Comma 4 7" xfId="3466"/>
    <cellStyle name="Comma 4 8" xfId="3467"/>
    <cellStyle name="Comma 4 9" xfId="3468"/>
    <cellStyle name="Comma 4_Acq input" xfId="2208"/>
    <cellStyle name="Comma 40" xfId="1451"/>
    <cellStyle name="Comma 41" xfId="2115"/>
    <cellStyle name="Comma 42" xfId="2116"/>
    <cellStyle name="Comma 43" xfId="2117"/>
    <cellStyle name="Comma 44" xfId="2118"/>
    <cellStyle name="Comma 45" xfId="2259"/>
    <cellStyle name="Comma 46" xfId="3469"/>
    <cellStyle name="Comma 47" xfId="3470"/>
    <cellStyle name="Comma 48" xfId="3471"/>
    <cellStyle name="Comma 49" xfId="3472"/>
    <cellStyle name="Comma 5" xfId="273"/>
    <cellStyle name="Comma 5 2" xfId="274"/>
    <cellStyle name="Comma 5 2 2" xfId="275"/>
    <cellStyle name="Comma 5 2 2 2" xfId="738"/>
    <cellStyle name="Comma 5 2 3" xfId="716"/>
    <cellStyle name="Comma 5 2 4" xfId="1453"/>
    <cellStyle name="Comma 5 2_Import_FinStat" xfId="686"/>
    <cellStyle name="Comma 5 3" xfId="276"/>
    <cellStyle name="Comma 5 3 2" xfId="727"/>
    <cellStyle name="Comma 5 4" xfId="705"/>
    <cellStyle name="Comma 5 5" xfId="1452"/>
    <cellStyle name="Comma 5 6" xfId="5859"/>
    <cellStyle name="Comma 5_Import_FinStat" xfId="685"/>
    <cellStyle name="Comma 50" xfId="3473"/>
    <cellStyle name="Comma 51" xfId="3474"/>
    <cellStyle name="Comma 51 2" xfId="3475"/>
    <cellStyle name="Comma 51 3" xfId="3476"/>
    <cellStyle name="Comma 51 4" xfId="3477"/>
    <cellStyle name="Comma 52" xfId="3478"/>
    <cellStyle name="Comma 52 2" xfId="3479"/>
    <cellStyle name="Comma 52 3" xfId="3480"/>
    <cellStyle name="Comma 52 4" xfId="3481"/>
    <cellStyle name="Comma 53" xfId="3482"/>
    <cellStyle name="Comma 54" xfId="3483"/>
    <cellStyle name="Comma 55" xfId="1938"/>
    <cellStyle name="Comma 56" xfId="3484"/>
    <cellStyle name="Comma 57" xfId="5866"/>
    <cellStyle name="Comma 59" xfId="3485"/>
    <cellStyle name="Comma 6" xfId="277"/>
    <cellStyle name="Comma 6 2" xfId="278"/>
    <cellStyle name="Comma 6 2 2" xfId="279"/>
    <cellStyle name="Comma 6 2 2 2" xfId="739"/>
    <cellStyle name="Comma 6 2 3" xfId="717"/>
    <cellStyle name="Comma 6 2 4" xfId="1455"/>
    <cellStyle name="Comma 6 2_Import_FinStat" xfId="688"/>
    <cellStyle name="Comma 6 3" xfId="280"/>
    <cellStyle name="Comma 6 3 2" xfId="728"/>
    <cellStyle name="Comma 6 4" xfId="706"/>
    <cellStyle name="Comma 6 5" xfId="1454"/>
    <cellStyle name="Comma 6 6" xfId="5860"/>
    <cellStyle name="Comma 6_Import_FinStat" xfId="687"/>
    <cellStyle name="Comma 7" xfId="281"/>
    <cellStyle name="Comma 7 2" xfId="282"/>
    <cellStyle name="Comma 7 2 2" xfId="283"/>
    <cellStyle name="Comma 7 2 2 2" xfId="740"/>
    <cellStyle name="Comma 7 2 3" xfId="718"/>
    <cellStyle name="Comma 7 2 4" xfId="1457"/>
    <cellStyle name="Comma 7 2_Import_FinStat" xfId="690"/>
    <cellStyle name="Comma 7 3" xfId="284"/>
    <cellStyle name="Comma 7 3 2" xfId="729"/>
    <cellStyle name="Comma 7 4" xfId="707"/>
    <cellStyle name="Comma 7 5" xfId="1456"/>
    <cellStyle name="Comma 7 6" xfId="5861"/>
    <cellStyle name="Comma 7_Import_FinStat" xfId="689"/>
    <cellStyle name="Comma 8" xfId="285"/>
    <cellStyle name="Comma 8 2" xfId="286"/>
    <cellStyle name="Comma 8 2 2" xfId="287"/>
    <cellStyle name="Comma 8 2 2 2" xfId="741"/>
    <cellStyle name="Comma 8 2 3" xfId="719"/>
    <cellStyle name="Comma 8 2_Import_FinStat" xfId="692"/>
    <cellStyle name="Comma 8 3" xfId="288"/>
    <cellStyle name="Comma 8 3 2" xfId="730"/>
    <cellStyle name="Comma 8 4" xfId="708"/>
    <cellStyle name="Comma 8 5" xfId="1458"/>
    <cellStyle name="Comma 8 6" xfId="5862"/>
    <cellStyle name="Comma 8_Import_FinStat" xfId="691"/>
    <cellStyle name="Comma 9" xfId="289"/>
    <cellStyle name="Comma 9 2" xfId="290"/>
    <cellStyle name="Comma 9 2 2" xfId="291"/>
    <cellStyle name="Comma 9 2 2 2" xfId="742"/>
    <cellStyle name="Comma 9 2 3" xfId="720"/>
    <cellStyle name="Comma 9 2_Import_FinStat" xfId="694"/>
    <cellStyle name="Comma 9 3" xfId="292"/>
    <cellStyle name="Comma 9 3 2" xfId="731"/>
    <cellStyle name="Comma 9 4" xfId="709"/>
    <cellStyle name="Comma 9 5" xfId="1459"/>
    <cellStyle name="Comma 9 6" xfId="5863"/>
    <cellStyle name="Comma 9_Import_FinStat" xfId="693"/>
    <cellStyle name="Comma0" xfId="1460"/>
    <cellStyle name="Commentaire" xfId="293"/>
    <cellStyle name="Commentaire 2" xfId="1462"/>
    <cellStyle name="Commentaire 2 2" xfId="1463"/>
    <cellStyle name="Commentaire 2_CURR" xfId="1464"/>
    <cellStyle name="Commentaire 3" xfId="1937"/>
    <cellStyle name="Commentaire 4" xfId="1461"/>
    <cellStyle name="Commentaire_1.Entity" xfId="1465"/>
    <cellStyle name="Copied" xfId="294"/>
    <cellStyle name="Credito" xfId="2028"/>
    <cellStyle name="Currency 2" xfId="1466"/>
    <cellStyle name="Currency 2 2" xfId="1467"/>
    <cellStyle name="Currency 2_Acq input" xfId="2209"/>
    <cellStyle name="Currency0" xfId="1468"/>
    <cellStyle name="Date" xfId="295"/>
    <cellStyle name="Date 2" xfId="1469"/>
    <cellStyle name="Datum" xfId="296"/>
    <cellStyle name="Datum 2" xfId="297"/>
    <cellStyle name="Datum 3" xfId="298"/>
    <cellStyle name="Datum 3 2" xfId="1470"/>
    <cellStyle name="Dezimal [0] 2" xfId="2029"/>
    <cellStyle name="Dezimal [0]_2ADJ" xfId="299"/>
    <cellStyle name="Dezimal_2ADJ" xfId="300"/>
    <cellStyle name="Eingabe" xfId="1471"/>
    <cellStyle name="Eingabe 2" xfId="2030"/>
    <cellStyle name="Emphasis 1" xfId="301"/>
    <cellStyle name="Emphasis 1 2" xfId="1472"/>
    <cellStyle name="Emphasis 2" xfId="302"/>
    <cellStyle name="Emphasis 2 2" xfId="1473"/>
    <cellStyle name="Emphasis 3" xfId="303"/>
    <cellStyle name="Emphasis 3 2" xfId="1474"/>
    <cellStyle name="Encabezado 4" xfId="1475"/>
    <cellStyle name="Ênfase1" xfId="2031"/>
    <cellStyle name="Ênfase2" xfId="2032"/>
    <cellStyle name="Ênfase3" xfId="2033"/>
    <cellStyle name="Ênfase4" xfId="2034"/>
    <cellStyle name="Ênfase5" xfId="2035"/>
    <cellStyle name="Ênfase6" xfId="2036"/>
    <cellStyle name="Énfasis1" xfId="1476"/>
    <cellStyle name="Énfasis2" xfId="1477"/>
    <cellStyle name="Énfasis3" xfId="1478"/>
    <cellStyle name="Énfasis4" xfId="1479"/>
    <cellStyle name="Énfasis5" xfId="1480"/>
    <cellStyle name="Énfasis6" xfId="1481"/>
    <cellStyle name="Entered" xfId="304"/>
    <cellStyle name="Entrada" xfId="1482"/>
    <cellStyle name="Entrée" xfId="305"/>
    <cellStyle name="Entrée 2" xfId="1483"/>
    <cellStyle name="Ergebnis" xfId="1484"/>
    <cellStyle name="Ergebnis 2" xfId="2037"/>
    <cellStyle name="Erklärender Text" xfId="1485"/>
    <cellStyle name="Erklärender Text 2" xfId="2038"/>
    <cellStyle name="Euro" xfId="1486"/>
    <cellStyle name="Explanatory Text 2" xfId="306"/>
    <cellStyle name="Explanatory Text 2 2" xfId="1487"/>
    <cellStyle name="Explanatory Text 3" xfId="307"/>
    <cellStyle name="Explanatory Text 4" xfId="308"/>
    <cellStyle name="Explanatory Text 5" xfId="309"/>
    <cellStyle name="Finstilt" xfId="310"/>
    <cellStyle name="Finstilt låst" xfId="311"/>
    <cellStyle name="Fixed" xfId="1488"/>
    <cellStyle name="Format Tal (# ##0)" xfId="1489"/>
    <cellStyle name="Good 2" xfId="312"/>
    <cellStyle name="Good 2 2" xfId="1490"/>
    <cellStyle name="Good 2_Acq input" xfId="2210"/>
    <cellStyle name="Good 3" xfId="313"/>
    <cellStyle name="Good 4" xfId="314"/>
    <cellStyle name="Good 5" xfId="315"/>
    <cellStyle name="Good 6" xfId="632"/>
    <cellStyle name="Grey" xfId="316"/>
    <cellStyle name="Grey 2" xfId="1491"/>
    <cellStyle name="Grey 3" xfId="1492"/>
    <cellStyle name="Gut" xfId="1493"/>
    <cellStyle name="Gut 2" xfId="2039"/>
    <cellStyle name="hard no" xfId="317"/>
    <cellStyle name="hardno" xfId="318"/>
    <cellStyle name="Header1" xfId="319"/>
    <cellStyle name="Header1 2" xfId="702"/>
    <cellStyle name="Header2" xfId="320"/>
    <cellStyle name="Heading 1 2" xfId="321"/>
    <cellStyle name="Heading 1 2 2" xfId="1494"/>
    <cellStyle name="Heading 1 2_Acq input" xfId="2211"/>
    <cellStyle name="Heading 1 3" xfId="322"/>
    <cellStyle name="Heading 1 4" xfId="323"/>
    <cellStyle name="Heading 1 5" xfId="324"/>
    <cellStyle name="Heading 1 6" xfId="2119"/>
    <cellStyle name="Heading 2 2" xfId="325"/>
    <cellStyle name="Heading 2 2 2" xfId="1495"/>
    <cellStyle name="Heading 2 2_Acq input" xfId="2212"/>
    <cellStyle name="Heading 2 3" xfId="326"/>
    <cellStyle name="Heading 2 4" xfId="327"/>
    <cellStyle name="Heading 2 5" xfId="328"/>
    <cellStyle name="Heading 3 2" xfId="329"/>
    <cellStyle name="Heading 3 2 2" xfId="1497"/>
    <cellStyle name="Heading 3 2 3" xfId="1496"/>
    <cellStyle name="Heading 3 2_Acq input" xfId="2213"/>
    <cellStyle name="Heading 3 3" xfId="330"/>
    <cellStyle name="Heading 3 3 2" xfId="1498"/>
    <cellStyle name="Heading 3 4" xfId="331"/>
    <cellStyle name="Heading 3 4 2" xfId="1499"/>
    <cellStyle name="Heading 3 5" xfId="332"/>
    <cellStyle name="Heading 3 5 2" xfId="1500"/>
    <cellStyle name="Heading 4 2" xfId="333"/>
    <cellStyle name="Heading 4 2 2" xfId="1501"/>
    <cellStyle name="Heading 4 2_SouthAfrica BEE" xfId="3486"/>
    <cellStyle name="Heading 4 3" xfId="334"/>
    <cellStyle name="Heading 4 4" xfId="335"/>
    <cellStyle name="Heading 4 5" xfId="336"/>
    <cellStyle name="Huvud indata" xfId="337"/>
    <cellStyle name="Hyperlink" xfId="338" builtinId="8"/>
    <cellStyle name="Hyperlink 2" xfId="339"/>
    <cellStyle name="Hyperlink 2 2" xfId="2040"/>
    <cellStyle name="Hyperlink 2 2 2" xfId="2041"/>
    <cellStyle name="Hyperlink 2 2 3" xfId="2042"/>
    <cellStyle name="Hyperlink 2 2_Balance Sheet" xfId="2043"/>
    <cellStyle name="Hyperlink 2 3" xfId="2044"/>
    <cellStyle name="Hyperlink 2 4" xfId="1502"/>
    <cellStyle name="Hyperlink 2 5" xfId="5864"/>
    <cellStyle name="Hyperlink 3" xfId="340"/>
    <cellStyle name="Incorrecto" xfId="1503"/>
    <cellStyle name="Incorreto" xfId="2045"/>
    <cellStyle name="Indata" xfId="341"/>
    <cellStyle name="Indata 14" xfId="342"/>
    <cellStyle name="Indata 2" xfId="343"/>
    <cellStyle name="Indata 3" xfId="344"/>
    <cellStyle name="Indata text 11" xfId="345"/>
    <cellStyle name="Indata text 12" xfId="346"/>
    <cellStyle name="Indata_Import_FinStat" xfId="695"/>
    <cellStyle name="Input [yellow]" xfId="347"/>
    <cellStyle name="Input [yellow] 2" xfId="1504"/>
    <cellStyle name="Input [yellow] 3" xfId="1505"/>
    <cellStyle name="Input 10" xfId="1506"/>
    <cellStyle name="Input 11" xfId="1507"/>
    <cellStyle name="Input 12" xfId="1508"/>
    <cellStyle name="Input 13" xfId="1509"/>
    <cellStyle name="Input 14" xfId="1510"/>
    <cellStyle name="Input 15" xfId="1511"/>
    <cellStyle name="Input 16" xfId="1512"/>
    <cellStyle name="Input 17" xfId="1513"/>
    <cellStyle name="Input 18" xfId="1514"/>
    <cellStyle name="Input 19" xfId="1515"/>
    <cellStyle name="Input 2" xfId="348"/>
    <cellStyle name="Input 2 2" xfId="1516"/>
    <cellStyle name="Input 2_Acq input" xfId="2214"/>
    <cellStyle name="Input 20" xfId="1517"/>
    <cellStyle name="Input 21" xfId="1518"/>
    <cellStyle name="Input 22" xfId="1519"/>
    <cellStyle name="Input 23" xfId="1520"/>
    <cellStyle name="Input 24" xfId="1521"/>
    <cellStyle name="Input 25" xfId="1522"/>
    <cellStyle name="Input 26" xfId="1523"/>
    <cellStyle name="Input 27" xfId="1524"/>
    <cellStyle name="Input 28" xfId="1525"/>
    <cellStyle name="Input 29" xfId="1526"/>
    <cellStyle name="Input 3" xfId="349"/>
    <cellStyle name="Input 30" xfId="1527"/>
    <cellStyle name="Input 31" xfId="1528"/>
    <cellStyle name="Input 32" xfId="1529"/>
    <cellStyle name="Input 33" xfId="1530"/>
    <cellStyle name="Input 34" xfId="1531"/>
    <cellStyle name="Input 35" xfId="1532"/>
    <cellStyle name="Input 36" xfId="1533"/>
    <cellStyle name="Input 37" xfId="1534"/>
    <cellStyle name="Input 38" xfId="1535"/>
    <cellStyle name="Input 39" xfId="1536"/>
    <cellStyle name="Input 4" xfId="350"/>
    <cellStyle name="Input 40" xfId="1537"/>
    <cellStyle name="Input 41" xfId="1538"/>
    <cellStyle name="Input 42" xfId="1539"/>
    <cellStyle name="Input 43" xfId="1540"/>
    <cellStyle name="Input 44" xfId="1541"/>
    <cellStyle name="Input 45" xfId="1542"/>
    <cellStyle name="Input 46" xfId="1543"/>
    <cellStyle name="Input 47" xfId="1544"/>
    <cellStyle name="Input 48" xfId="1545"/>
    <cellStyle name="Input 49" xfId="1546"/>
    <cellStyle name="Input 5" xfId="351"/>
    <cellStyle name="Input 50" xfId="1547"/>
    <cellStyle name="Input 51" xfId="1548"/>
    <cellStyle name="Input 52" xfId="1549"/>
    <cellStyle name="Input 53" xfId="1550"/>
    <cellStyle name="Input 54" xfId="1551"/>
    <cellStyle name="Input 55" xfId="1552"/>
    <cellStyle name="Input 56" xfId="1553"/>
    <cellStyle name="Input 57" xfId="1554"/>
    <cellStyle name="Input 58" xfId="1555"/>
    <cellStyle name="Input 59" xfId="1556"/>
    <cellStyle name="Input 6" xfId="1557"/>
    <cellStyle name="Input 60" xfId="1558"/>
    <cellStyle name="Input 61" xfId="1559"/>
    <cellStyle name="Input 62" xfId="1560"/>
    <cellStyle name="Input 63" xfId="1561"/>
    <cellStyle name="Input 64" xfId="1562"/>
    <cellStyle name="Input 65" xfId="1563"/>
    <cellStyle name="Input 66" xfId="1564"/>
    <cellStyle name="Input 67" xfId="1565"/>
    <cellStyle name="Input 68" xfId="1566"/>
    <cellStyle name="Input 69" xfId="1567"/>
    <cellStyle name="Input 7" xfId="1568"/>
    <cellStyle name="Input 70" xfId="1569"/>
    <cellStyle name="Input 71" xfId="1570"/>
    <cellStyle name="Input 72" xfId="2046"/>
    <cellStyle name="Input 73" xfId="2120"/>
    <cellStyle name="Input 8" xfId="1571"/>
    <cellStyle name="Input 9" xfId="1572"/>
    <cellStyle name="Insatisfaisant" xfId="352"/>
    <cellStyle name="Insatisfaisant 2" xfId="1573"/>
    <cellStyle name="Kolrubr" xfId="353"/>
    <cellStyle name="Kolrubr låst" xfId="354"/>
    <cellStyle name="Kolumnrubrik" xfId="355"/>
    <cellStyle name="Kolumnrubrik 2" xfId="356"/>
    <cellStyle name="Kolumnrubrik 3" xfId="357"/>
    <cellStyle name="Komma (0)" xfId="358"/>
    <cellStyle name="Komma 2" xfId="2047"/>
    <cellStyle name="Komma 3" xfId="2048"/>
    <cellStyle name="Kommentarer" xfId="359"/>
    <cellStyle name="KRADSFI" xfId="360"/>
    <cellStyle name="KRADSFI 2" xfId="361"/>
    <cellStyle name="KRADSFI 3" xfId="362"/>
    <cellStyle name="KRADSFI 3 2" xfId="1574"/>
    <cellStyle name="Lien hypertexte visité_SSJB  MICHELIN" xfId="363"/>
    <cellStyle name="Lien hypertexte_SSJB  MICHELIN" xfId="364"/>
    <cellStyle name="Linked Cell 2" xfId="365"/>
    <cellStyle name="Linked Cell 2 2" xfId="1575"/>
    <cellStyle name="Linked Cell 2_Acq input" xfId="2215"/>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9"/>
    <cellStyle name="Millares 2 2" xfId="2050"/>
    <cellStyle name="Milliers [0]_Bourse96" xfId="374"/>
    <cellStyle name="Milliers_Bourse96" xfId="375"/>
    <cellStyle name="Moeda 2" xfId="2051"/>
    <cellStyle name="Moneda 2" xfId="2052"/>
    <cellStyle name="Monétaire [0]_Bourse96" xfId="376"/>
    <cellStyle name="Monétaire_Bourse96" xfId="377"/>
    <cellStyle name="Neutra" xfId="2053"/>
    <cellStyle name="Neutral 2" xfId="378"/>
    <cellStyle name="Neutral 2 2" xfId="1576"/>
    <cellStyle name="Neutral 2_Acq input" xfId="2216"/>
    <cellStyle name="Neutral 3" xfId="379"/>
    <cellStyle name="Neutral 4" xfId="380"/>
    <cellStyle name="Neutral 5" xfId="381"/>
    <cellStyle name="Neutral 6" xfId="656"/>
    <cellStyle name="Neutre" xfId="382"/>
    <cellStyle name="Neutre 2" xfId="1577"/>
    <cellStyle name="newdate" xfId="1578"/>
    <cellStyle name="newdate 2" xfId="1579"/>
    <cellStyle name="No-definido" xfId="2054"/>
    <cellStyle name="Normal" xfId="0" builtinId="0"/>
    <cellStyle name="Normal - Style1" xfId="383"/>
    <cellStyle name="Normal - Style1 2" xfId="1580"/>
    <cellStyle name="Normal - Style1_Acq input" xfId="2217"/>
    <cellStyle name="Normal 10" xfId="384"/>
    <cellStyle name="Normal 10 10" xfId="3487"/>
    <cellStyle name="Normal 10 11" xfId="3488"/>
    <cellStyle name="Normal 10 12" xfId="3489"/>
    <cellStyle name="Normal 10 13" xfId="3490"/>
    <cellStyle name="Normal 10 14" xfId="3491"/>
    <cellStyle name="Normal 10 15" xfId="3492"/>
    <cellStyle name="Normal 10 16" xfId="1581"/>
    <cellStyle name="Normal 10 2" xfId="636"/>
    <cellStyle name="Normal 10 2 2" xfId="1583"/>
    <cellStyle name="Normal 10 2 2 2" xfId="1584"/>
    <cellStyle name="Normal 10 2 2_CF" xfId="3493"/>
    <cellStyle name="Normal 10 2 3" xfId="1585"/>
    <cellStyle name="Normal 10 2 3 2" xfId="1586"/>
    <cellStyle name="Normal 10 2 3_CF" xfId="3494"/>
    <cellStyle name="Normal 10 2 4" xfId="1587"/>
    <cellStyle name="Normal 10 2 5" xfId="1588"/>
    <cellStyle name="Normal 10 2 6" xfId="1582"/>
    <cellStyle name="Normal 10 2_CF" xfId="3495"/>
    <cellStyle name="Normal 10 3" xfId="1589"/>
    <cellStyle name="Normal 10 4" xfId="3496"/>
    <cellStyle name="Normal 10 5" xfId="3497"/>
    <cellStyle name="Normal 10 6" xfId="3498"/>
    <cellStyle name="Normal 10 7" xfId="3499"/>
    <cellStyle name="Normal 10 8" xfId="3500"/>
    <cellStyle name="Normal 10 9" xfId="3501"/>
    <cellStyle name="Normal 10_Acq input" xfId="2218"/>
    <cellStyle name="Normal 11" xfId="385"/>
    <cellStyle name="Normal 11 10" xfId="3502"/>
    <cellStyle name="Normal 11 11" xfId="3503"/>
    <cellStyle name="Normal 11 12" xfId="3504"/>
    <cellStyle name="Normal 11 13" xfId="3505"/>
    <cellStyle name="Normal 11 14" xfId="3506"/>
    <cellStyle name="Normal 11 15" xfId="3507"/>
    <cellStyle name="Normal 11 16" xfId="1590"/>
    <cellStyle name="Normal 11 2" xfId="386"/>
    <cellStyle name="Normal 11 2 10" xfId="3508"/>
    <cellStyle name="Normal 11 2 11" xfId="3509"/>
    <cellStyle name="Normal 11 2 12" xfId="3510"/>
    <cellStyle name="Normal 11 2 13" xfId="1591"/>
    <cellStyle name="Normal 11 2 2" xfId="1592"/>
    <cellStyle name="Normal 11 2 3" xfId="3511"/>
    <cellStyle name="Normal 11 2 4" xfId="3512"/>
    <cellStyle name="Normal 11 2 5" xfId="3513"/>
    <cellStyle name="Normal 11 2 6" xfId="3514"/>
    <cellStyle name="Normal 11 2 7" xfId="3515"/>
    <cellStyle name="Normal 11 2 8" xfId="3516"/>
    <cellStyle name="Normal 11 2 9" xfId="3517"/>
    <cellStyle name="Normal 11 2_CF" xfId="3518"/>
    <cellStyle name="Normal 11 3" xfId="1593"/>
    <cellStyle name="Normal 11 4" xfId="1594"/>
    <cellStyle name="Normal 11 5" xfId="3519"/>
    <cellStyle name="Normal 11 6" xfId="3520"/>
    <cellStyle name="Normal 11 7" xfId="3521"/>
    <cellStyle name="Normal 11 8" xfId="3522"/>
    <cellStyle name="Normal 11 9" xfId="3523"/>
    <cellStyle name="Normal 11_14. BAs" xfId="663"/>
    <cellStyle name="Normal 12" xfId="387"/>
    <cellStyle name="Normal 12 10" xfId="3524"/>
    <cellStyle name="Normal 12 11" xfId="3525"/>
    <cellStyle name="Normal 12 12" xfId="3526"/>
    <cellStyle name="Normal 12 13" xfId="3527"/>
    <cellStyle name="Normal 12 14" xfId="3528"/>
    <cellStyle name="Normal 12 15" xfId="3529"/>
    <cellStyle name="Normal 12 16" xfId="1595"/>
    <cellStyle name="Normal 12 2" xfId="1596"/>
    <cellStyle name="Normal 12 3" xfId="1597"/>
    <cellStyle name="Normal 12 4" xfId="3530"/>
    <cellStyle name="Normal 12 5" xfId="3531"/>
    <cellStyle name="Normal 12 6" xfId="3532"/>
    <cellStyle name="Normal 12 7" xfId="3533"/>
    <cellStyle name="Normal 12 8" xfId="3534"/>
    <cellStyle name="Normal 12 9" xfId="3535"/>
    <cellStyle name="Normal 12_Acq input" xfId="2219"/>
    <cellStyle name="Normal 13" xfId="388"/>
    <cellStyle name="Normal 13 10" xfId="3536"/>
    <cellStyle name="Normal 13 11" xfId="3537"/>
    <cellStyle name="Normal 13 12" xfId="3538"/>
    <cellStyle name="Normal 13 13" xfId="3539"/>
    <cellStyle name="Normal 13 14" xfId="3540"/>
    <cellStyle name="Normal 13 15" xfId="3541"/>
    <cellStyle name="Normal 13 16" xfId="1598"/>
    <cellStyle name="Normal 13 2" xfId="1599"/>
    <cellStyle name="Normal 13 3" xfId="3542"/>
    <cellStyle name="Normal 13 4" xfId="3543"/>
    <cellStyle name="Normal 13 5" xfId="3544"/>
    <cellStyle name="Normal 13 6" xfId="3545"/>
    <cellStyle name="Normal 13 7" xfId="3546"/>
    <cellStyle name="Normal 13 8" xfId="3547"/>
    <cellStyle name="Normal 13 9" xfId="3548"/>
    <cellStyle name="Normal 13_Acq input" xfId="2220"/>
    <cellStyle name="Normal 14" xfId="389"/>
    <cellStyle name="Normal 14 10" xfId="3549"/>
    <cellStyle name="Normal 14 11" xfId="3550"/>
    <cellStyle name="Normal 14 12" xfId="3551"/>
    <cellStyle name="Normal 14 13" xfId="3552"/>
    <cellStyle name="Normal 14 14" xfId="3553"/>
    <cellStyle name="Normal 14 15" xfId="3554"/>
    <cellStyle name="Normal 14 2" xfId="1600"/>
    <cellStyle name="Normal 14 3" xfId="3555"/>
    <cellStyle name="Normal 14 4" xfId="3556"/>
    <cellStyle name="Normal 14 5" xfId="3557"/>
    <cellStyle name="Normal 14 6" xfId="3558"/>
    <cellStyle name="Normal 14 7" xfId="3559"/>
    <cellStyle name="Normal 14 8" xfId="3560"/>
    <cellStyle name="Normal 14 9" xfId="3561"/>
    <cellStyle name="Normal 14_Acq input" xfId="2221"/>
    <cellStyle name="Normal 15" xfId="390"/>
    <cellStyle name="Normal 15 10" xfId="3562"/>
    <cellStyle name="Normal 15 11" xfId="3563"/>
    <cellStyle name="Normal 15 12" xfId="3564"/>
    <cellStyle name="Normal 15 13" xfId="3565"/>
    <cellStyle name="Normal 15 14" xfId="3566"/>
    <cellStyle name="Normal 15 15" xfId="3567"/>
    <cellStyle name="Normal 15 2" xfId="647"/>
    <cellStyle name="Normal 15 2 2" xfId="1601"/>
    <cellStyle name="Normal 15 3" xfId="3568"/>
    <cellStyle name="Normal 15 4" xfId="3569"/>
    <cellStyle name="Normal 15 5" xfId="3570"/>
    <cellStyle name="Normal 15 6" xfId="3571"/>
    <cellStyle name="Normal 15 7" xfId="3572"/>
    <cellStyle name="Normal 15 8" xfId="3573"/>
    <cellStyle name="Normal 15 9" xfId="3574"/>
    <cellStyle name="Normal 15_14. BAs" xfId="664"/>
    <cellStyle name="Normal 16" xfId="391"/>
    <cellStyle name="Normal 16 10" xfId="3575"/>
    <cellStyle name="Normal 16 11" xfId="3576"/>
    <cellStyle name="Normal 16 12" xfId="3577"/>
    <cellStyle name="Normal 16 13" xfId="3578"/>
    <cellStyle name="Normal 16 14" xfId="3579"/>
    <cellStyle name="Normal 16 15" xfId="3580"/>
    <cellStyle name="Normal 16 2" xfId="648"/>
    <cellStyle name="Normal 16 3" xfId="1602"/>
    <cellStyle name="Normal 16 4" xfId="3581"/>
    <cellStyle name="Normal 16 5" xfId="3582"/>
    <cellStyle name="Normal 16 6" xfId="3583"/>
    <cellStyle name="Normal 16 7" xfId="3584"/>
    <cellStyle name="Normal 16 8" xfId="3585"/>
    <cellStyle name="Normal 16 9" xfId="3586"/>
    <cellStyle name="Normal 16_14. BAs" xfId="665"/>
    <cellStyle name="Normal 17" xfId="392"/>
    <cellStyle name="Normal 17 10" xfId="3587"/>
    <cellStyle name="Normal 17 11" xfId="3588"/>
    <cellStyle name="Normal 17 12" xfId="3589"/>
    <cellStyle name="Normal 17 13" xfId="3590"/>
    <cellStyle name="Normal 17 14" xfId="3591"/>
    <cellStyle name="Normal 17 15" xfId="3592"/>
    <cellStyle name="Normal 17 2" xfId="393"/>
    <cellStyle name="Normal 17 3" xfId="1603"/>
    <cellStyle name="Normal 17 4" xfId="3593"/>
    <cellStyle name="Normal 17 5" xfId="3594"/>
    <cellStyle name="Normal 17 6" xfId="3595"/>
    <cellStyle name="Normal 17 7" xfId="3596"/>
    <cellStyle name="Normal 17 8" xfId="3597"/>
    <cellStyle name="Normal 17 9" xfId="3598"/>
    <cellStyle name="Normal 17_Acq input" xfId="1604"/>
    <cellStyle name="Normal 18" xfId="394"/>
    <cellStyle name="Normal 18 2" xfId="395"/>
    <cellStyle name="Normal 18 3" xfId="1605"/>
    <cellStyle name="Normal 18_Acq input" xfId="1606"/>
    <cellStyle name="Normal 19" xfId="396"/>
    <cellStyle name="Normal 19 10" xfId="3599"/>
    <cellStyle name="Normal 19 11" xfId="3600"/>
    <cellStyle name="Normal 19 12" xfId="3601"/>
    <cellStyle name="Normal 19 13" xfId="3602"/>
    <cellStyle name="Normal 19 14" xfId="3603"/>
    <cellStyle name="Normal 19 15" xfId="3604"/>
    <cellStyle name="Normal 19 2" xfId="649"/>
    <cellStyle name="Normal 19 2 2" xfId="1607"/>
    <cellStyle name="Normal 19 3" xfId="3605"/>
    <cellStyle name="Normal 19 4" xfId="3606"/>
    <cellStyle name="Normal 19 5" xfId="3607"/>
    <cellStyle name="Normal 19 6" xfId="3608"/>
    <cellStyle name="Normal 19 7" xfId="3609"/>
    <cellStyle name="Normal 19 8" xfId="3610"/>
    <cellStyle name="Normal 19 9" xfId="3611"/>
    <cellStyle name="Normal 19_14. BAs" xfId="666"/>
    <cellStyle name="Normal 2" xfId="397"/>
    <cellStyle name="Normal 2 10" xfId="1608"/>
    <cellStyle name="Normal 2 10 10" xfId="3612"/>
    <cellStyle name="Normal 2 10_SouthAfrica BEE" xfId="3613"/>
    <cellStyle name="Normal 2 100" xfId="3614"/>
    <cellStyle name="Normal 2 101" xfId="3615"/>
    <cellStyle name="Normal 2 102" xfId="3616"/>
    <cellStyle name="Normal 2 103" xfId="3617"/>
    <cellStyle name="Normal 2 104" xfId="3618"/>
    <cellStyle name="Normal 2 105" xfId="3619"/>
    <cellStyle name="Normal 2 106" xfId="3620"/>
    <cellStyle name="Normal 2 107" xfId="3621"/>
    <cellStyle name="Normal 2 108" xfId="3622"/>
    <cellStyle name="Normal 2 109" xfId="3623"/>
    <cellStyle name="Normal 2 11" xfId="1609"/>
    <cellStyle name="Normal 2 110" xfId="3624"/>
    <cellStyle name="Normal 2 12" xfId="1610"/>
    <cellStyle name="Normal 2 13" xfId="1611"/>
    <cellStyle name="Normal 2 14" xfId="1612"/>
    <cellStyle name="Normal 2 15" xfId="1613"/>
    <cellStyle name="Normal 2 16" xfId="1614"/>
    <cellStyle name="Normal 2 17" xfId="1615"/>
    <cellStyle name="Normal 2 18" xfId="1616"/>
    <cellStyle name="Normal 2 19" xfId="1617"/>
    <cellStyle name="Normal 2 2" xfId="398"/>
    <cellStyle name="Normal 2 2 10" xfId="3625"/>
    <cellStyle name="Normal 2 2 11" xfId="3626"/>
    <cellStyle name="Normal 2 2 12" xfId="3627"/>
    <cellStyle name="Normal 2 2 13" xfId="3628"/>
    <cellStyle name="Normal 2 2 2" xfId="399"/>
    <cellStyle name="Normal 2 2 2 2" xfId="1618"/>
    <cellStyle name="Normal 2 2 2 3" xfId="1619"/>
    <cellStyle name="Normal 2 2 2 4" xfId="1620"/>
    <cellStyle name="Normal 2 2 2_SouthAfrica BEE" xfId="3629"/>
    <cellStyle name="Normal 2 2 3" xfId="1621"/>
    <cellStyle name="Normal 2 2 4" xfId="1622"/>
    <cellStyle name="Normal 2 2 5" xfId="1623"/>
    <cellStyle name="Normal 2 2 6" xfId="1624"/>
    <cellStyle name="Normal 2 2 7" xfId="1625"/>
    <cellStyle name="Normal 2 2 8" xfId="1626"/>
    <cellStyle name="Normal 2 2 9" xfId="3630"/>
    <cellStyle name="Normal 2 2_179001 (2)" xfId="400"/>
    <cellStyle name="Normal 2 20" xfId="3631"/>
    <cellStyle name="Normal 2 21" xfId="3632"/>
    <cellStyle name="Normal 2 22" xfId="3633"/>
    <cellStyle name="Normal 2 23" xfId="3634"/>
    <cellStyle name="Normal 2 24" xfId="3635"/>
    <cellStyle name="Normal 2 25" xfId="3636"/>
    <cellStyle name="Normal 2 26" xfId="3637"/>
    <cellStyle name="Normal 2 27" xfId="3638"/>
    <cellStyle name="Normal 2 28" xfId="3639"/>
    <cellStyle name="Normal 2 29" xfId="3640"/>
    <cellStyle name="Normal 2 3" xfId="401"/>
    <cellStyle name="Normal 2 3 10" xfId="3641"/>
    <cellStyle name="Normal 2 3 11" xfId="3642"/>
    <cellStyle name="Normal 2 3 12" xfId="3643"/>
    <cellStyle name="Normal 2 3 2" xfId="1627"/>
    <cellStyle name="Normal 2 3 3" xfId="1628"/>
    <cellStyle name="Normal 2 3 4" xfId="1629"/>
    <cellStyle name="Normal 2 3 5" xfId="1630"/>
    <cellStyle name="Normal 2 3 6" xfId="1631"/>
    <cellStyle name="Normal 2 3 7" xfId="1632"/>
    <cellStyle name="Normal 2 3 8" xfId="3644"/>
    <cellStyle name="Normal 2 3 9" xfId="3645"/>
    <cellStyle name="Normal 2 3_Acq input" xfId="2222"/>
    <cellStyle name="Normal 2 30" xfId="3646"/>
    <cellStyle name="Normal 2 31" xfId="3647"/>
    <cellStyle name="Normal 2 32" xfId="3648"/>
    <cellStyle name="Normal 2 33" xfId="3649"/>
    <cellStyle name="Normal 2 34" xfId="3650"/>
    <cellStyle name="Normal 2 35" xfId="3651"/>
    <cellStyle name="Normal 2 36" xfId="3652"/>
    <cellStyle name="Normal 2 37" xfId="3653"/>
    <cellStyle name="Normal 2 38" xfId="3654"/>
    <cellStyle name="Normal 2 39" xfId="3655"/>
    <cellStyle name="Normal 2 4" xfId="1633"/>
    <cellStyle name="Normal 2 4 10" xfId="3656"/>
    <cellStyle name="Normal 2 4 11" xfId="3657"/>
    <cellStyle name="Normal 2 4 12" xfId="3658"/>
    <cellStyle name="Normal 2 4 2" xfId="1634"/>
    <cellStyle name="Normal 2 4 3" xfId="1635"/>
    <cellStyle name="Normal 2 4 4" xfId="1636"/>
    <cellStyle name="Normal 2 4 5" xfId="1637"/>
    <cellStyle name="Normal 2 4 6" xfId="1638"/>
    <cellStyle name="Normal 2 4 7" xfId="1639"/>
    <cellStyle name="Normal 2 4 7 2" xfId="1640"/>
    <cellStyle name="Normal 2 4 8" xfId="1641"/>
    <cellStyle name="Normal 2 4 9" xfId="3659"/>
    <cellStyle name="Normal 2 4_Acq input" xfId="2223"/>
    <cellStyle name="Normal 2 40" xfId="3660"/>
    <cellStyle name="Normal 2 41" xfId="3661"/>
    <cellStyle name="Normal 2 42" xfId="3662"/>
    <cellStyle name="Normal 2 43" xfId="3663"/>
    <cellStyle name="Normal 2 44" xfId="3664"/>
    <cellStyle name="Normal 2 45" xfId="3665"/>
    <cellStyle name="Normal 2 46" xfId="3666"/>
    <cellStyle name="Normal 2 47" xfId="3667"/>
    <cellStyle name="Normal 2 48" xfId="3668"/>
    <cellStyle name="Normal 2 49" xfId="3669"/>
    <cellStyle name="Normal 2 5" xfId="1642"/>
    <cellStyle name="Normal 2 5 10" xfId="3670"/>
    <cellStyle name="Normal 2 5 11" xfId="3671"/>
    <cellStyle name="Normal 2 5 12" xfId="3672"/>
    <cellStyle name="Normal 2 5 2" xfId="1643"/>
    <cellStyle name="Normal 2 5 3" xfId="1644"/>
    <cellStyle name="Normal 2 5 4" xfId="1645"/>
    <cellStyle name="Normal 2 5 5" xfId="1646"/>
    <cellStyle name="Normal 2 5 6" xfId="1647"/>
    <cellStyle name="Normal 2 5 7" xfId="3673"/>
    <cellStyle name="Normal 2 5 8" xfId="3674"/>
    <cellStyle name="Normal 2 5 9" xfId="3675"/>
    <cellStyle name="Normal 2 5_SouthAfrica BEE" xfId="3676"/>
    <cellStyle name="Normal 2 50" xfId="3677"/>
    <cellStyle name="Normal 2 51" xfId="3678"/>
    <cellStyle name="Normal 2 52" xfId="3679"/>
    <cellStyle name="Normal 2 53" xfId="3680"/>
    <cellStyle name="Normal 2 54" xfId="3681"/>
    <cellStyle name="Normal 2 55" xfId="3682"/>
    <cellStyle name="Normal 2 56" xfId="3683"/>
    <cellStyle name="Normal 2 57" xfId="3684"/>
    <cellStyle name="Normal 2 58" xfId="3685"/>
    <cellStyle name="Normal 2 59" xfId="3686"/>
    <cellStyle name="Normal 2 6" xfId="1648"/>
    <cellStyle name="Normal 2 6 2" xfId="1649"/>
    <cellStyle name="Normal 2 6 3" xfId="1650"/>
    <cellStyle name="Normal 2 6 4" xfId="1651"/>
    <cellStyle name="Normal 2 6 5" xfId="1652"/>
    <cellStyle name="Normal 2 6_SouthAfrica BEE" xfId="3687"/>
    <cellStyle name="Normal 2 60" xfId="3688"/>
    <cellStyle name="Normal 2 61" xfId="3689"/>
    <cellStyle name="Normal 2 62" xfId="3690"/>
    <cellStyle name="Normal 2 63" xfId="3691"/>
    <cellStyle name="Normal 2 64" xfId="3692"/>
    <cellStyle name="Normal 2 65" xfId="3693"/>
    <cellStyle name="Normal 2 66" xfId="3694"/>
    <cellStyle name="Normal 2 67" xfId="3695"/>
    <cellStyle name="Normal 2 68" xfId="3696"/>
    <cellStyle name="Normal 2 69" xfId="3697"/>
    <cellStyle name="Normal 2 7" xfId="1653"/>
    <cellStyle name="Normal 2 7 2" xfId="1654"/>
    <cellStyle name="Normal 2 7 3" xfId="1655"/>
    <cellStyle name="Normal 2 7 4" xfId="1656"/>
    <cellStyle name="Normal 2 7 5" xfId="1657"/>
    <cellStyle name="Normal 2 7 6" xfId="1658"/>
    <cellStyle name="Normal 2 7_SouthAfrica BEE" xfId="3698"/>
    <cellStyle name="Normal 2 70" xfId="3699"/>
    <cellStyle name="Normal 2 71" xfId="3700"/>
    <cellStyle name="Normal 2 72" xfId="3701"/>
    <cellStyle name="Normal 2 73" xfId="3702"/>
    <cellStyle name="Normal 2 74" xfId="3703"/>
    <cellStyle name="Normal 2 75" xfId="3704"/>
    <cellStyle name="Normal 2 76" xfId="3705"/>
    <cellStyle name="Normal 2 77" xfId="3706"/>
    <cellStyle name="Normal 2 78" xfId="3707"/>
    <cellStyle name="Normal 2 79" xfId="3708"/>
    <cellStyle name="Normal 2 8" xfId="1659"/>
    <cellStyle name="Normal 2 80" xfId="3709"/>
    <cellStyle name="Normal 2 81" xfId="3710"/>
    <cellStyle name="Normal 2 82" xfId="3711"/>
    <cellStyle name="Normal 2 83" xfId="3712"/>
    <cellStyle name="Normal 2 84" xfId="3713"/>
    <cellStyle name="Normal 2 85" xfId="3714"/>
    <cellStyle name="Normal 2 86" xfId="3715"/>
    <cellStyle name="Normal 2 87" xfId="3716"/>
    <cellStyle name="Normal 2 88" xfId="3717"/>
    <cellStyle name="Normal 2 89" xfId="3718"/>
    <cellStyle name="Normal 2 9" xfId="1660"/>
    <cellStyle name="Normal 2 90" xfId="3719"/>
    <cellStyle name="Normal 2 91" xfId="3720"/>
    <cellStyle name="Normal 2 92" xfId="3721"/>
    <cellStyle name="Normal 2 93" xfId="3722"/>
    <cellStyle name="Normal 2 94" xfId="3723"/>
    <cellStyle name="Normal 2 95" xfId="3724"/>
    <cellStyle name="Normal 2 96" xfId="3725"/>
    <cellStyle name="Normal 2 97" xfId="3726"/>
    <cellStyle name="Normal 2 98" xfId="3727"/>
    <cellStyle name="Normal 2 99" xfId="3728"/>
    <cellStyle name="Normal 2_296001" xfId="1661"/>
    <cellStyle name="Normal 20" xfId="402"/>
    <cellStyle name="Normal 20 10" xfId="3729"/>
    <cellStyle name="Normal 20 11" xfId="3730"/>
    <cellStyle name="Normal 20 12" xfId="3731"/>
    <cellStyle name="Normal 20 13" xfId="3732"/>
    <cellStyle name="Normal 20 14" xfId="3733"/>
    <cellStyle name="Normal 20 15" xfId="3734"/>
    <cellStyle name="Normal 20 2" xfId="650"/>
    <cellStyle name="Normal 20 2 2" xfId="1662"/>
    <cellStyle name="Normal 20 3" xfId="3735"/>
    <cellStyle name="Normal 20 4" xfId="3736"/>
    <cellStyle name="Normal 20 5" xfId="3737"/>
    <cellStyle name="Normal 20 6" xfId="3738"/>
    <cellStyle name="Normal 20 7" xfId="3739"/>
    <cellStyle name="Normal 20 8" xfId="3740"/>
    <cellStyle name="Normal 20 9" xfId="3741"/>
    <cellStyle name="Normal 20_14. BAs" xfId="667"/>
    <cellStyle name="Normal 21" xfId="403"/>
    <cellStyle name="Normal 21 2" xfId="643"/>
    <cellStyle name="Normal 21 2 2" xfId="1663"/>
    <cellStyle name="Normal 21_14. BAs" xfId="668"/>
    <cellStyle name="Normal 22" xfId="404"/>
    <cellStyle name="Normal 22 2" xfId="641"/>
    <cellStyle name="Normal 22 2 2" xfId="1664"/>
    <cellStyle name="Normal 22_14. BAs" xfId="669"/>
    <cellStyle name="Normal 23" xfId="405"/>
    <cellStyle name="Normal 23 2" xfId="639"/>
    <cellStyle name="Normal 23 2 2" xfId="1665"/>
    <cellStyle name="Normal 23_14. BAs" xfId="670"/>
    <cellStyle name="Normal 24" xfId="406"/>
    <cellStyle name="Normal 24 2" xfId="644"/>
    <cellStyle name="Normal 24 2 2" xfId="1666"/>
    <cellStyle name="Normal 24_14. BAs" xfId="671"/>
    <cellStyle name="Normal 25" xfId="407"/>
    <cellStyle name="Normal 25 2" xfId="642"/>
    <cellStyle name="Normal 25 2 2" xfId="1667"/>
    <cellStyle name="Normal 25_14. BAs" xfId="672"/>
    <cellStyle name="Normal 26" xfId="408"/>
    <cellStyle name="Normal 26 2" xfId="640"/>
    <cellStyle name="Normal 26 2 2" xfId="1668"/>
    <cellStyle name="Normal 26_14. BAs" xfId="673"/>
    <cellStyle name="Normal 27" xfId="409"/>
    <cellStyle name="Normal 27 10" xfId="3742"/>
    <cellStyle name="Normal 27 11" xfId="3743"/>
    <cellStyle name="Normal 27 12" xfId="3744"/>
    <cellStyle name="Normal 27 13" xfId="3745"/>
    <cellStyle name="Normal 27 14" xfId="3746"/>
    <cellStyle name="Normal 27 15" xfId="3747"/>
    <cellStyle name="Normal 27 16" xfId="3748"/>
    <cellStyle name="Normal 27 17" xfId="3749"/>
    <cellStyle name="Normal 27 18" xfId="3750"/>
    <cellStyle name="Normal 27 19" xfId="3751"/>
    <cellStyle name="Normal 27 2" xfId="638"/>
    <cellStyle name="Normal 27 2 2" xfId="1669"/>
    <cellStyle name="Normal 27 20" xfId="3752"/>
    <cellStyle name="Normal 27 21" xfId="3753"/>
    <cellStyle name="Normal 27 22" xfId="3754"/>
    <cellStyle name="Normal 27 23" xfId="3755"/>
    <cellStyle name="Normal 27 24" xfId="3756"/>
    <cellStyle name="Normal 27 25" xfId="3757"/>
    <cellStyle name="Normal 27 26" xfId="3758"/>
    <cellStyle name="Normal 27 3" xfId="3759"/>
    <cellStyle name="Normal 27 4" xfId="3760"/>
    <cellStyle name="Normal 27 5" xfId="3761"/>
    <cellStyle name="Normal 27 6" xfId="3762"/>
    <cellStyle name="Normal 27 7" xfId="3763"/>
    <cellStyle name="Normal 27 8" xfId="3764"/>
    <cellStyle name="Normal 27 9" xfId="3765"/>
    <cellStyle name="Normal 27_14. BAs" xfId="674"/>
    <cellStyle name="Normal 28" xfId="410"/>
    <cellStyle name="Normal 28 2" xfId="651"/>
    <cellStyle name="Normal 28 2 2" xfId="1670"/>
    <cellStyle name="Normal 28_14. BAs" xfId="675"/>
    <cellStyle name="Normal 29" xfId="411"/>
    <cellStyle name="Normal 29 10" xfId="3766"/>
    <cellStyle name="Normal 29 11" xfId="3767"/>
    <cellStyle name="Normal 29 12" xfId="3768"/>
    <cellStyle name="Normal 29 13" xfId="3769"/>
    <cellStyle name="Normal 29 14" xfId="3770"/>
    <cellStyle name="Normal 29 15" xfId="3771"/>
    <cellStyle name="Normal 29 16" xfId="3772"/>
    <cellStyle name="Normal 29 17" xfId="3773"/>
    <cellStyle name="Normal 29 18" xfId="3774"/>
    <cellStyle name="Normal 29 19" xfId="3775"/>
    <cellStyle name="Normal 29 2" xfId="652"/>
    <cellStyle name="Normal 29 2 2" xfId="1671"/>
    <cellStyle name="Normal 29 20" xfId="3776"/>
    <cellStyle name="Normal 29 21" xfId="3777"/>
    <cellStyle name="Normal 29 22" xfId="3778"/>
    <cellStyle name="Normal 29 23" xfId="3779"/>
    <cellStyle name="Normal 29 24" xfId="3780"/>
    <cellStyle name="Normal 29 25" xfId="3781"/>
    <cellStyle name="Normal 29 26" xfId="3782"/>
    <cellStyle name="Normal 29 3" xfId="3783"/>
    <cellStyle name="Normal 29 4" xfId="3784"/>
    <cellStyle name="Normal 29 5" xfId="3785"/>
    <cellStyle name="Normal 29 6" xfId="3786"/>
    <cellStyle name="Normal 29 7" xfId="3787"/>
    <cellStyle name="Normal 29 8" xfId="3788"/>
    <cellStyle name="Normal 29 9" xfId="3789"/>
    <cellStyle name="Normal 29_14. BAs" xfId="676"/>
    <cellStyle name="Normal 3" xfId="412"/>
    <cellStyle name="Normal 3 10" xfId="3790"/>
    <cellStyle name="Normal 3 11" xfId="3791"/>
    <cellStyle name="Normal 3 12" xfId="3792"/>
    <cellStyle name="Normal 3 13" xfId="3793"/>
    <cellStyle name="Normal 3 14" xfId="3794"/>
    <cellStyle name="Normal 3 15" xfId="3795"/>
    <cellStyle name="Normal 3 16" xfId="3796"/>
    <cellStyle name="Normal 3 17" xfId="3797"/>
    <cellStyle name="Normal 3 18" xfId="3798"/>
    <cellStyle name="Normal 3 19" xfId="3799"/>
    <cellStyle name="Normal 3 2" xfId="413"/>
    <cellStyle name="Normal 3 2 2" xfId="414"/>
    <cellStyle name="Normal 3 2 3" xfId="1672"/>
    <cellStyle name="Normal 3 2 3 2" xfId="1673"/>
    <cellStyle name="Normal 3 2 3 3" xfId="1674"/>
    <cellStyle name="Normal 3 2 3_CF" xfId="3800"/>
    <cellStyle name="Normal 3 2 4" xfId="1675"/>
    <cellStyle name="Normal 3 2_Acq input" xfId="2224"/>
    <cellStyle name="Normal 3 20" xfId="3801"/>
    <cellStyle name="Normal 3 21" xfId="3802"/>
    <cellStyle name="Normal 3 22" xfId="5865"/>
    <cellStyle name="Normal 3 3" xfId="415"/>
    <cellStyle name="Normal 3 3 2" xfId="416"/>
    <cellStyle name="Normal 3 3 2 2" xfId="1677"/>
    <cellStyle name="Normal 3 3 3" xfId="1678"/>
    <cellStyle name="Normal 3 3 4" xfId="1676"/>
    <cellStyle name="Normal 3 3_Acq input" xfId="2225"/>
    <cellStyle name="Normal 3 4" xfId="1679"/>
    <cellStyle name="Normal 3 5" xfId="1680"/>
    <cellStyle name="Normal 3 6" xfId="1681"/>
    <cellStyle name="Normal 3 7" xfId="2121"/>
    <cellStyle name="Normal 3 8" xfId="3803"/>
    <cellStyle name="Normal 3 9" xfId="3804"/>
    <cellStyle name="Normal 3_Acq" xfId="1682"/>
    <cellStyle name="Normal 30" xfId="417"/>
    <cellStyle name="Normal 30 2" xfId="653"/>
    <cellStyle name="Normal 30 2 2" xfId="1683"/>
    <cellStyle name="Normal 30_14. BAs" xfId="677"/>
    <cellStyle name="Normal 31" xfId="418"/>
    <cellStyle name="Normal 31 10" xfId="3805"/>
    <cellStyle name="Normal 31 11" xfId="3806"/>
    <cellStyle name="Normal 31 12" xfId="3807"/>
    <cellStyle name="Normal 31 13" xfId="3808"/>
    <cellStyle name="Normal 31 14" xfId="3809"/>
    <cellStyle name="Normal 31 15" xfId="3810"/>
    <cellStyle name="Normal 31 16" xfId="3811"/>
    <cellStyle name="Normal 31 17" xfId="3812"/>
    <cellStyle name="Normal 31 18" xfId="3813"/>
    <cellStyle name="Normal 31 19" xfId="3814"/>
    <cellStyle name="Normal 31 2" xfId="654"/>
    <cellStyle name="Normal 31 2 2" xfId="1685"/>
    <cellStyle name="Normal 31 20" xfId="3815"/>
    <cellStyle name="Normal 31 21" xfId="3816"/>
    <cellStyle name="Normal 31 22" xfId="3817"/>
    <cellStyle name="Normal 31 23" xfId="3818"/>
    <cellStyle name="Normal 31 24" xfId="3819"/>
    <cellStyle name="Normal 31 25" xfId="3820"/>
    <cellStyle name="Normal 31 26" xfId="3821"/>
    <cellStyle name="Normal 31 27" xfId="1684"/>
    <cellStyle name="Normal 31 3" xfId="3822"/>
    <cellStyle name="Normal 31 4" xfId="3823"/>
    <cellStyle name="Normal 31 5" xfId="3824"/>
    <cellStyle name="Normal 31 6" xfId="3825"/>
    <cellStyle name="Normal 31 7" xfId="3826"/>
    <cellStyle name="Normal 31 8" xfId="3827"/>
    <cellStyle name="Normal 31 9" xfId="3828"/>
    <cellStyle name="Normal 31_14. BAs" xfId="678"/>
    <cellStyle name="Normal 32" xfId="419"/>
    <cellStyle name="Normal 32 2" xfId="658"/>
    <cellStyle name="Normal 32 2 2" xfId="1686"/>
    <cellStyle name="Normal 32_Acq input" xfId="2226"/>
    <cellStyle name="Normal 33" xfId="420"/>
    <cellStyle name="Normal 33 10" xfId="3829"/>
    <cellStyle name="Normal 33 11" xfId="3830"/>
    <cellStyle name="Normal 33 12" xfId="3831"/>
    <cellStyle name="Normal 33 13" xfId="3832"/>
    <cellStyle name="Normal 33 14" xfId="3833"/>
    <cellStyle name="Normal 33 15" xfId="3834"/>
    <cellStyle name="Normal 33 16" xfId="3835"/>
    <cellStyle name="Normal 33 17" xfId="3836"/>
    <cellStyle name="Normal 33 18" xfId="3837"/>
    <cellStyle name="Normal 33 19" xfId="3838"/>
    <cellStyle name="Normal 33 2" xfId="1687"/>
    <cellStyle name="Normal 33 20" xfId="3839"/>
    <cellStyle name="Normal 33 21" xfId="3840"/>
    <cellStyle name="Normal 33 22" xfId="3841"/>
    <cellStyle name="Normal 33 23" xfId="3842"/>
    <cellStyle name="Normal 33 24" xfId="3843"/>
    <cellStyle name="Normal 33 25" xfId="3844"/>
    <cellStyle name="Normal 33 26" xfId="3845"/>
    <cellStyle name="Normal 33 3" xfId="3846"/>
    <cellStyle name="Normal 33 4" xfId="3847"/>
    <cellStyle name="Normal 33 5" xfId="3848"/>
    <cellStyle name="Normal 33 6" xfId="3849"/>
    <cellStyle name="Normal 33 7" xfId="3850"/>
    <cellStyle name="Normal 33 8" xfId="3851"/>
    <cellStyle name="Normal 33 9" xfId="3852"/>
    <cellStyle name="Normal 33_Acq input" xfId="2227"/>
    <cellStyle name="Normal 34" xfId="421"/>
    <cellStyle name="Normal 34 2" xfId="1688"/>
    <cellStyle name="Normal 34 3" xfId="1689"/>
    <cellStyle name="Normal 34_Acq input" xfId="1690"/>
    <cellStyle name="Normal 35" xfId="422"/>
    <cellStyle name="Normal 35 2" xfId="1691"/>
    <cellStyle name="Normal 35 3" xfId="1692"/>
    <cellStyle name="Normal 35_Acq input" xfId="1693"/>
    <cellStyle name="Normal 36" xfId="423"/>
    <cellStyle name="Normal 36 2" xfId="1694"/>
    <cellStyle name="Normal 36 3" xfId="1695"/>
    <cellStyle name="Normal 36_Acq input" xfId="1696"/>
    <cellStyle name="Normal 37" xfId="424"/>
    <cellStyle name="Normal 37 10" xfId="3853"/>
    <cellStyle name="Normal 37 11" xfId="3854"/>
    <cellStyle name="Normal 37 12" xfId="3855"/>
    <cellStyle name="Normal 37 13" xfId="3856"/>
    <cellStyle name="Normal 37 14" xfId="3857"/>
    <cellStyle name="Normal 37 2" xfId="745"/>
    <cellStyle name="Normal 37 2 2" xfId="1697"/>
    <cellStyle name="Normal 37 3" xfId="3858"/>
    <cellStyle name="Normal 37 4" xfId="3859"/>
    <cellStyle name="Normal 37 5" xfId="3860"/>
    <cellStyle name="Normal 37 6" xfId="3861"/>
    <cellStyle name="Normal 37 7" xfId="3862"/>
    <cellStyle name="Normal 37 8" xfId="3863"/>
    <cellStyle name="Normal 37 9" xfId="3864"/>
    <cellStyle name="Normal 37_Acq input" xfId="2228"/>
    <cellStyle name="Normal 38" xfId="425"/>
    <cellStyle name="Normal 38 2" xfId="1698"/>
    <cellStyle name="Normal 38_Acq input" xfId="2229"/>
    <cellStyle name="Normal 39" xfId="426"/>
    <cellStyle name="Normal 39 2" xfId="1699"/>
    <cellStyle name="Normal 39_Acq input" xfId="2230"/>
    <cellStyle name="Normal 4" xfId="427"/>
    <cellStyle name="Normal 4 10" xfId="3865"/>
    <cellStyle name="Normal 4 11" xfId="3866"/>
    <cellStyle name="Normal 4 12" xfId="3867"/>
    <cellStyle name="Normal 4 13" xfId="3868"/>
    <cellStyle name="Normal 4 14" xfId="3869"/>
    <cellStyle name="Normal 4 15" xfId="3870"/>
    <cellStyle name="Normal 4 16" xfId="3871"/>
    <cellStyle name="Normal 4 17" xfId="3872"/>
    <cellStyle name="Normal 4 18" xfId="3873"/>
    <cellStyle name="Normal 4 19" xfId="3874"/>
    <cellStyle name="Normal 4 2" xfId="428"/>
    <cellStyle name="Normal 4 2 10" xfId="3875"/>
    <cellStyle name="Normal 4 2 11" xfId="3876"/>
    <cellStyle name="Normal 4 2 12" xfId="3877"/>
    <cellStyle name="Normal 4 2 13" xfId="3878"/>
    <cellStyle name="Normal 4 2 14" xfId="3879"/>
    <cellStyle name="Normal 4 2 15" xfId="3880"/>
    <cellStyle name="Normal 4 2 16" xfId="3881"/>
    <cellStyle name="Normal 4 2 17" xfId="3882"/>
    <cellStyle name="Normal 4 2 18" xfId="3883"/>
    <cellStyle name="Normal 4 2 2" xfId="429"/>
    <cellStyle name="Normal 4 2 3" xfId="1700"/>
    <cellStyle name="Normal 4 2 4" xfId="2122"/>
    <cellStyle name="Normal 4 2 5" xfId="3884"/>
    <cellStyle name="Normal 4 2 6" xfId="3885"/>
    <cellStyle name="Normal 4 2 7" xfId="3886"/>
    <cellStyle name="Normal 4 2 8" xfId="3887"/>
    <cellStyle name="Normal 4 2 9" xfId="3888"/>
    <cellStyle name="Normal 4 2_Acq input" xfId="2231"/>
    <cellStyle name="Normal 4 20" xfId="3889"/>
    <cellStyle name="Normal 4 21" xfId="3890"/>
    <cellStyle name="Normal 4 22" xfId="3891"/>
    <cellStyle name="Normal 4 23" xfId="3892"/>
    <cellStyle name="Normal 4 24" xfId="3893"/>
    <cellStyle name="Normal 4 25" xfId="3894"/>
    <cellStyle name="Normal 4 26" xfId="3895"/>
    <cellStyle name="Normal 4 27" xfId="3896"/>
    <cellStyle name="Normal 4 28" xfId="3897"/>
    <cellStyle name="Normal 4 29" xfId="3898"/>
    <cellStyle name="Normal 4 3" xfId="1701"/>
    <cellStyle name="Normal 4 30" xfId="3899"/>
    <cellStyle name="Normal 4 31" xfId="3900"/>
    <cellStyle name="Normal 4 32" xfId="3901"/>
    <cellStyle name="Normal 4 4" xfId="3902"/>
    <cellStyle name="Normal 4 4 10" xfId="3903"/>
    <cellStyle name="Normal 4 4 11" xfId="3904"/>
    <cellStyle name="Normal 4 4 12" xfId="3905"/>
    <cellStyle name="Normal 4 4 13" xfId="3906"/>
    <cellStyle name="Normal 4 4 14" xfId="3907"/>
    <cellStyle name="Normal 4 4 2" xfId="3908"/>
    <cellStyle name="Normal 4 4 3" xfId="3909"/>
    <cellStyle name="Normal 4 4 4" xfId="3910"/>
    <cellStyle name="Normal 4 4 5" xfId="3911"/>
    <cellStyle name="Normal 4 4 6" xfId="3912"/>
    <cellStyle name="Normal 4 4 7" xfId="3913"/>
    <cellStyle name="Normal 4 4 8" xfId="3914"/>
    <cellStyle name="Normal 4 4 9" xfId="3915"/>
    <cellStyle name="Normal 4 5" xfId="3916"/>
    <cellStyle name="Normal 4 5 10" xfId="3917"/>
    <cellStyle name="Normal 4 5 11" xfId="3918"/>
    <cellStyle name="Normal 4 5 12" xfId="3919"/>
    <cellStyle name="Normal 4 5 13" xfId="3920"/>
    <cellStyle name="Normal 4 5 14" xfId="3921"/>
    <cellStyle name="Normal 4 5 2" xfId="3922"/>
    <cellStyle name="Normal 4 5 3" xfId="3923"/>
    <cellStyle name="Normal 4 5 4" xfId="3924"/>
    <cellStyle name="Normal 4 5 5" xfId="3925"/>
    <cellStyle name="Normal 4 5 6" xfId="3926"/>
    <cellStyle name="Normal 4 5 7" xfId="3927"/>
    <cellStyle name="Normal 4 5 8" xfId="3928"/>
    <cellStyle name="Normal 4 5 9" xfId="3929"/>
    <cellStyle name="Normal 4 6" xfId="3930"/>
    <cellStyle name="Normal 4 6 10" xfId="3931"/>
    <cellStyle name="Normal 4 6 11" xfId="3932"/>
    <cellStyle name="Normal 4 6 12" xfId="3933"/>
    <cellStyle name="Normal 4 6 13" xfId="3934"/>
    <cellStyle name="Normal 4 6 14" xfId="3935"/>
    <cellStyle name="Normal 4 6 2" xfId="3936"/>
    <cellStyle name="Normal 4 6 3" xfId="3937"/>
    <cellStyle name="Normal 4 6 4" xfId="3938"/>
    <cellStyle name="Normal 4 6 5" xfId="3939"/>
    <cellStyle name="Normal 4 6 6" xfId="3940"/>
    <cellStyle name="Normal 4 6 7" xfId="3941"/>
    <cellStyle name="Normal 4 6 8" xfId="3942"/>
    <cellStyle name="Normal 4 6 9" xfId="3943"/>
    <cellStyle name="Normal 4 7" xfId="3944"/>
    <cellStyle name="Normal 4 7 10" xfId="3945"/>
    <cellStyle name="Normal 4 7 11" xfId="3946"/>
    <cellStyle name="Normal 4 7 12" xfId="3947"/>
    <cellStyle name="Normal 4 7 13" xfId="3948"/>
    <cellStyle name="Normal 4 7 14" xfId="3949"/>
    <cellStyle name="Normal 4 7 2" xfId="3950"/>
    <cellStyle name="Normal 4 7 3" xfId="3951"/>
    <cellStyle name="Normal 4 7 4" xfId="3952"/>
    <cellStyle name="Normal 4 7 5" xfId="3953"/>
    <cellStyle name="Normal 4 7 6" xfId="3954"/>
    <cellStyle name="Normal 4 7 7" xfId="3955"/>
    <cellStyle name="Normal 4 7 8" xfId="3956"/>
    <cellStyle name="Normal 4 7 9" xfId="3957"/>
    <cellStyle name="Normal 4 8" xfId="3958"/>
    <cellStyle name="Normal 4 8 10" xfId="3959"/>
    <cellStyle name="Normal 4 8 11" xfId="3960"/>
    <cellStyle name="Normal 4 8 12" xfId="3961"/>
    <cellStyle name="Normal 4 8 13" xfId="3962"/>
    <cellStyle name="Normal 4 8 14" xfId="3963"/>
    <cellStyle name="Normal 4 8 2" xfId="3964"/>
    <cellStyle name="Normal 4 8 3" xfId="3965"/>
    <cellStyle name="Normal 4 8 4" xfId="3966"/>
    <cellStyle name="Normal 4 8 5" xfId="3967"/>
    <cellStyle name="Normal 4 8 6" xfId="3968"/>
    <cellStyle name="Normal 4 8 7" xfId="3969"/>
    <cellStyle name="Normal 4 8 8" xfId="3970"/>
    <cellStyle name="Normal 4 8 9" xfId="3971"/>
    <cellStyle name="Normal 4 9" xfId="3972"/>
    <cellStyle name="Normal 4_Långt kort CJ" xfId="430"/>
    <cellStyle name="Normal 40" xfId="630"/>
    <cellStyle name="Normal 40 2" xfId="1703"/>
    <cellStyle name="Normal 40 3" xfId="1702"/>
    <cellStyle name="Normal 40_Acq input" xfId="2232"/>
    <cellStyle name="Normal 41" xfId="1704"/>
    <cellStyle name="Normal 41 2" xfId="1705"/>
    <cellStyle name="Normal 41_Acq input" xfId="2233"/>
    <cellStyle name="Normal 42" xfId="1706"/>
    <cellStyle name="Normal 42 2" xfId="1707"/>
    <cellStyle name="Normal 42_Acq input" xfId="2234"/>
    <cellStyle name="Normal 43" xfId="1708"/>
    <cellStyle name="Normal 43 2" xfId="1709"/>
    <cellStyle name="Normal 43_Acq input" xfId="2235"/>
    <cellStyle name="Normal 44" xfId="1710"/>
    <cellStyle name="Normal 44 2" xfId="1711"/>
    <cellStyle name="Normal 44_Acq input" xfId="2236"/>
    <cellStyle name="Normal 45" xfId="1712"/>
    <cellStyle name="Normal 45 2" xfId="1713"/>
    <cellStyle name="Normal 45_Acq input" xfId="2237"/>
    <cellStyle name="Normal 46" xfId="1714"/>
    <cellStyle name="Normal 46 2" xfId="1715"/>
    <cellStyle name="Normal 46_Acq input" xfId="2238"/>
    <cellStyle name="Normal 47" xfId="1716"/>
    <cellStyle name="Normal 47 2" xfId="1717"/>
    <cellStyle name="Normal 47_Acq input" xfId="2239"/>
    <cellStyle name="Normal 48" xfId="1718"/>
    <cellStyle name="Normal 48 2" xfId="1719"/>
    <cellStyle name="Normal 48_Acq input" xfId="2240"/>
    <cellStyle name="Normal 49" xfId="1720"/>
    <cellStyle name="Normal 49 2" xfId="1721"/>
    <cellStyle name="Normal 49_Acq input" xfId="2241"/>
    <cellStyle name="Normal 5" xfId="431"/>
    <cellStyle name="Normal 5 2" xfId="432"/>
    <cellStyle name="Normal 5 3" xfId="1722"/>
    <cellStyle name="Normal 5 4" xfId="1723"/>
    <cellStyle name="Normal 5 5" xfId="1724"/>
    <cellStyle name="Normal 5_Accum Totals" xfId="3973"/>
    <cellStyle name="Normal 50" xfId="1725"/>
    <cellStyle name="Normal 50 2" xfId="1726"/>
    <cellStyle name="Normal 50_Acq input" xfId="2242"/>
    <cellStyle name="Normal 51" xfId="1727"/>
    <cellStyle name="Normal 51 2" xfId="1728"/>
    <cellStyle name="Normal 51_Acq input" xfId="2243"/>
    <cellStyle name="Normal 52" xfId="1729"/>
    <cellStyle name="Normal 52 2" xfId="1730"/>
    <cellStyle name="Normal 52_Acq input" xfId="2244"/>
    <cellStyle name="Normal 53" xfId="1731"/>
    <cellStyle name="Normal 53 2" xfId="1732"/>
    <cellStyle name="Normal 53_Acq input" xfId="2245"/>
    <cellStyle name="Normal 54" xfId="1733"/>
    <cellStyle name="Normal 54 2" xfId="1734"/>
    <cellStyle name="Normal 54_Acq input" xfId="2246"/>
    <cellStyle name="Normal 55" xfId="1735"/>
    <cellStyle name="Normal 55 2" xfId="1736"/>
    <cellStyle name="Normal 55 3" xfId="1737"/>
    <cellStyle name="Normal 55_Acq input" xfId="2247"/>
    <cellStyle name="Normal 56" xfId="1738"/>
    <cellStyle name="Normal 56 2" xfId="1739"/>
    <cellStyle name="Normal 56_Acq input" xfId="2248"/>
    <cellStyle name="Normal 57" xfId="1740"/>
    <cellStyle name="Normal 57 2" xfId="1741"/>
    <cellStyle name="Normal 57_Acq input" xfId="2249"/>
    <cellStyle name="Normal 58" xfId="1742"/>
    <cellStyle name="Normal 58 2" xfId="1743"/>
    <cellStyle name="Normal 58_Acq input" xfId="2250"/>
    <cellStyle name="Normal 59" xfId="1744"/>
    <cellStyle name="Normal 6" xfId="433"/>
    <cellStyle name="Normal 6 10" xfId="3974"/>
    <cellStyle name="Normal 6 10 10" xfId="3975"/>
    <cellStyle name="Normal 6 10 10 10" xfId="3976"/>
    <cellStyle name="Normal 6 10 10 11" xfId="3977"/>
    <cellStyle name="Normal 6 10 10 12" xfId="3978"/>
    <cellStyle name="Normal 6 10 10 13" xfId="3979"/>
    <cellStyle name="Normal 6 10 10 14" xfId="3980"/>
    <cellStyle name="Normal 6 10 10 15" xfId="3981"/>
    <cellStyle name="Normal 6 10 10 16" xfId="3982"/>
    <cellStyle name="Normal 6 10 10 17" xfId="3983"/>
    <cellStyle name="Normal 6 10 10 18" xfId="3984"/>
    <cellStyle name="Normal 6 10 10 19" xfId="3985"/>
    <cellStyle name="Normal 6 10 10 2" xfId="3986"/>
    <cellStyle name="Normal 6 10 10 20" xfId="3987"/>
    <cellStyle name="Normal 6 10 10 21" xfId="3988"/>
    <cellStyle name="Normal 6 10 10 22" xfId="3989"/>
    <cellStyle name="Normal 6 10 10 23" xfId="3990"/>
    <cellStyle name="Normal 6 10 10 24" xfId="3991"/>
    <cellStyle name="Normal 6 10 10 25" xfId="3992"/>
    <cellStyle name="Normal 6 10 10 26" xfId="3993"/>
    <cellStyle name="Normal 6 10 10 3" xfId="3994"/>
    <cellStyle name="Normal 6 10 10 4" xfId="3995"/>
    <cellStyle name="Normal 6 10 10 5" xfId="3996"/>
    <cellStyle name="Normal 6 10 10 6" xfId="3997"/>
    <cellStyle name="Normal 6 10 10 7" xfId="3998"/>
    <cellStyle name="Normal 6 10 10 8" xfId="3999"/>
    <cellStyle name="Normal 6 10 10 9" xfId="4000"/>
    <cellStyle name="Normal 6 10 10_Manual Consol" xfId="4001"/>
    <cellStyle name="Normal 6 10 11" xfId="4002"/>
    <cellStyle name="Normal 6 10 12" xfId="4003"/>
    <cellStyle name="Normal 6 10 13" xfId="4004"/>
    <cellStyle name="Normal 6 10 14" xfId="4005"/>
    <cellStyle name="Normal 6 10 15" xfId="4006"/>
    <cellStyle name="Normal 6 10 16" xfId="4007"/>
    <cellStyle name="Normal 6 10 17" xfId="4008"/>
    <cellStyle name="Normal 6 10 18" xfId="4009"/>
    <cellStyle name="Normal 6 10 19" xfId="4010"/>
    <cellStyle name="Normal 6 10 2" xfId="4011"/>
    <cellStyle name="Normal 6 10 2 10" xfId="4012"/>
    <cellStyle name="Normal 6 10 2 11" xfId="4013"/>
    <cellStyle name="Normal 6 10 2 12" xfId="4014"/>
    <cellStyle name="Normal 6 10 2 13" xfId="4015"/>
    <cellStyle name="Normal 6 10 2 14" xfId="4016"/>
    <cellStyle name="Normal 6 10 2 15" xfId="4017"/>
    <cellStyle name="Normal 6 10 2 16" xfId="4018"/>
    <cellStyle name="Normal 6 10 2 17" xfId="4019"/>
    <cellStyle name="Normal 6 10 2 18" xfId="4020"/>
    <cellStyle name="Normal 6 10 2 19" xfId="4021"/>
    <cellStyle name="Normal 6 10 2 2" xfId="4022"/>
    <cellStyle name="Normal 6 10 2 2 10" xfId="4023"/>
    <cellStyle name="Normal 6 10 2 2 11" xfId="4024"/>
    <cellStyle name="Normal 6 10 2 2 12" xfId="4025"/>
    <cellStyle name="Normal 6 10 2 2 13" xfId="4026"/>
    <cellStyle name="Normal 6 10 2 2 14" xfId="4027"/>
    <cellStyle name="Normal 6 10 2 2 15" xfId="4028"/>
    <cellStyle name="Normal 6 10 2 2 16" xfId="4029"/>
    <cellStyle name="Normal 6 10 2 2 17" xfId="4030"/>
    <cellStyle name="Normal 6 10 2 2 18" xfId="4031"/>
    <cellStyle name="Normal 6 10 2 2 19" xfId="4032"/>
    <cellStyle name="Normal 6 10 2 2 2" xfId="4033"/>
    <cellStyle name="Normal 6 10 2 2 20" xfId="4034"/>
    <cellStyle name="Normal 6 10 2 2 21" xfId="4035"/>
    <cellStyle name="Normal 6 10 2 2 22" xfId="4036"/>
    <cellStyle name="Normal 6 10 2 2 23" xfId="4037"/>
    <cellStyle name="Normal 6 10 2 2 24" xfId="4038"/>
    <cellStyle name="Normal 6 10 2 2 25" xfId="4039"/>
    <cellStyle name="Normal 6 10 2 2 26" xfId="4040"/>
    <cellStyle name="Normal 6 10 2 2 3" xfId="4041"/>
    <cellStyle name="Normal 6 10 2 2 4" xfId="4042"/>
    <cellStyle name="Normal 6 10 2 2 5" xfId="4043"/>
    <cellStyle name="Normal 6 10 2 2 6" xfId="4044"/>
    <cellStyle name="Normal 6 10 2 2 7" xfId="4045"/>
    <cellStyle name="Normal 6 10 2 2 8" xfId="4046"/>
    <cellStyle name="Normal 6 10 2 2 9" xfId="4047"/>
    <cellStyle name="Normal 6 10 2 2_Manual Consol" xfId="4048"/>
    <cellStyle name="Normal 6 10 2 20" xfId="4049"/>
    <cellStyle name="Normal 6 10 2 21" xfId="4050"/>
    <cellStyle name="Normal 6 10 2 22" xfId="4051"/>
    <cellStyle name="Normal 6 10 2 23" xfId="4052"/>
    <cellStyle name="Normal 6 10 2 24" xfId="4053"/>
    <cellStyle name="Normal 6 10 2 25" xfId="4054"/>
    <cellStyle name="Normal 6 10 2 26" xfId="4055"/>
    <cellStyle name="Normal 6 10 2 27" xfId="4056"/>
    <cellStyle name="Normal 6 10 2 28" xfId="4057"/>
    <cellStyle name="Normal 6 10 2 29" xfId="4058"/>
    <cellStyle name="Normal 6 10 2 3" xfId="4059"/>
    <cellStyle name="Normal 6 10 2 3 10" xfId="4060"/>
    <cellStyle name="Normal 6 10 2 3 11" xfId="4061"/>
    <cellStyle name="Normal 6 10 2 3 12" xfId="4062"/>
    <cellStyle name="Normal 6 10 2 3 13" xfId="4063"/>
    <cellStyle name="Normal 6 10 2 3 14" xfId="4064"/>
    <cellStyle name="Normal 6 10 2 3 15" xfId="4065"/>
    <cellStyle name="Normal 6 10 2 3 16" xfId="4066"/>
    <cellStyle name="Normal 6 10 2 3 17" xfId="4067"/>
    <cellStyle name="Normal 6 10 2 3 18" xfId="4068"/>
    <cellStyle name="Normal 6 10 2 3 19" xfId="4069"/>
    <cellStyle name="Normal 6 10 2 3 2" xfId="4070"/>
    <cellStyle name="Normal 6 10 2 3 20" xfId="4071"/>
    <cellStyle name="Normal 6 10 2 3 21" xfId="4072"/>
    <cellStyle name="Normal 6 10 2 3 22" xfId="4073"/>
    <cellStyle name="Normal 6 10 2 3 23" xfId="4074"/>
    <cellStyle name="Normal 6 10 2 3 24" xfId="4075"/>
    <cellStyle name="Normal 6 10 2 3 25" xfId="4076"/>
    <cellStyle name="Normal 6 10 2 3 26" xfId="4077"/>
    <cellStyle name="Normal 6 10 2 3 3" xfId="4078"/>
    <cellStyle name="Normal 6 10 2 3 4" xfId="4079"/>
    <cellStyle name="Normal 6 10 2 3 5" xfId="4080"/>
    <cellStyle name="Normal 6 10 2 3 6" xfId="4081"/>
    <cellStyle name="Normal 6 10 2 3 7" xfId="4082"/>
    <cellStyle name="Normal 6 10 2 3 8" xfId="4083"/>
    <cellStyle name="Normal 6 10 2 3 9" xfId="4084"/>
    <cellStyle name="Normal 6 10 2 3_Manual Consol" xfId="4085"/>
    <cellStyle name="Normal 6 10 2 30" xfId="4086"/>
    <cellStyle name="Normal 6 10 2 31" xfId="4087"/>
    <cellStyle name="Normal 6 10 2 32" xfId="4088"/>
    <cellStyle name="Normal 6 10 2 33" xfId="4089"/>
    <cellStyle name="Normal 6 10 2 4" xfId="4090"/>
    <cellStyle name="Normal 6 10 2 4 10" xfId="4091"/>
    <cellStyle name="Normal 6 10 2 4 11" xfId="4092"/>
    <cellStyle name="Normal 6 10 2 4 12" xfId="4093"/>
    <cellStyle name="Normal 6 10 2 4 13" xfId="4094"/>
    <cellStyle name="Normal 6 10 2 4 14" xfId="4095"/>
    <cellStyle name="Normal 6 10 2 4 15" xfId="4096"/>
    <cellStyle name="Normal 6 10 2 4 16" xfId="4097"/>
    <cellStyle name="Normal 6 10 2 4 17" xfId="4098"/>
    <cellStyle name="Normal 6 10 2 4 18" xfId="4099"/>
    <cellStyle name="Normal 6 10 2 4 19" xfId="4100"/>
    <cellStyle name="Normal 6 10 2 4 2" xfId="4101"/>
    <cellStyle name="Normal 6 10 2 4 20" xfId="4102"/>
    <cellStyle name="Normal 6 10 2 4 21" xfId="4103"/>
    <cellStyle name="Normal 6 10 2 4 22" xfId="4104"/>
    <cellStyle name="Normal 6 10 2 4 23" xfId="4105"/>
    <cellStyle name="Normal 6 10 2 4 24" xfId="4106"/>
    <cellStyle name="Normal 6 10 2 4 25" xfId="4107"/>
    <cellStyle name="Normal 6 10 2 4 26" xfId="4108"/>
    <cellStyle name="Normal 6 10 2 4 3" xfId="4109"/>
    <cellStyle name="Normal 6 10 2 4 4" xfId="4110"/>
    <cellStyle name="Normal 6 10 2 4 5" xfId="4111"/>
    <cellStyle name="Normal 6 10 2 4 6" xfId="4112"/>
    <cellStyle name="Normal 6 10 2 4 7" xfId="4113"/>
    <cellStyle name="Normal 6 10 2 4 8" xfId="4114"/>
    <cellStyle name="Normal 6 10 2 4 9" xfId="4115"/>
    <cellStyle name="Normal 6 10 2 4_Manual Consol" xfId="4116"/>
    <cellStyle name="Normal 6 10 2 5" xfId="4117"/>
    <cellStyle name="Normal 6 10 2 5 10" xfId="4118"/>
    <cellStyle name="Normal 6 10 2 5 11" xfId="4119"/>
    <cellStyle name="Normal 6 10 2 5 12" xfId="4120"/>
    <cellStyle name="Normal 6 10 2 5 13" xfId="4121"/>
    <cellStyle name="Normal 6 10 2 5 14" xfId="4122"/>
    <cellStyle name="Normal 6 10 2 5 15" xfId="4123"/>
    <cellStyle name="Normal 6 10 2 5 16" xfId="4124"/>
    <cellStyle name="Normal 6 10 2 5 17" xfId="4125"/>
    <cellStyle name="Normal 6 10 2 5 18" xfId="4126"/>
    <cellStyle name="Normal 6 10 2 5 19" xfId="4127"/>
    <cellStyle name="Normal 6 10 2 5 2" xfId="4128"/>
    <cellStyle name="Normal 6 10 2 5 20" xfId="4129"/>
    <cellStyle name="Normal 6 10 2 5 21" xfId="4130"/>
    <cellStyle name="Normal 6 10 2 5 22" xfId="4131"/>
    <cellStyle name="Normal 6 10 2 5 23" xfId="4132"/>
    <cellStyle name="Normal 6 10 2 5 24" xfId="4133"/>
    <cellStyle name="Normal 6 10 2 5 25" xfId="4134"/>
    <cellStyle name="Normal 6 10 2 5 26" xfId="4135"/>
    <cellStyle name="Normal 6 10 2 5 3" xfId="4136"/>
    <cellStyle name="Normal 6 10 2 5 4" xfId="4137"/>
    <cellStyle name="Normal 6 10 2 5 5" xfId="4138"/>
    <cellStyle name="Normal 6 10 2 5 6" xfId="4139"/>
    <cellStyle name="Normal 6 10 2 5 7" xfId="4140"/>
    <cellStyle name="Normal 6 10 2 5 8" xfId="4141"/>
    <cellStyle name="Normal 6 10 2 5 9" xfId="4142"/>
    <cellStyle name="Normal 6 10 2 5_Manual Consol" xfId="4143"/>
    <cellStyle name="Normal 6 10 2 6" xfId="4144"/>
    <cellStyle name="Normal 6 10 2 6 10" xfId="4145"/>
    <cellStyle name="Normal 6 10 2 6 11" xfId="4146"/>
    <cellStyle name="Normal 6 10 2 6 12" xfId="4147"/>
    <cellStyle name="Normal 6 10 2 6 13" xfId="4148"/>
    <cellStyle name="Normal 6 10 2 6 14" xfId="4149"/>
    <cellStyle name="Normal 6 10 2 6 15" xfId="4150"/>
    <cellStyle name="Normal 6 10 2 6 16" xfId="4151"/>
    <cellStyle name="Normal 6 10 2 6 17" xfId="4152"/>
    <cellStyle name="Normal 6 10 2 6 18" xfId="4153"/>
    <cellStyle name="Normal 6 10 2 6 19" xfId="4154"/>
    <cellStyle name="Normal 6 10 2 6 2" xfId="4155"/>
    <cellStyle name="Normal 6 10 2 6 20" xfId="4156"/>
    <cellStyle name="Normal 6 10 2 6 21" xfId="4157"/>
    <cellStyle name="Normal 6 10 2 6 22" xfId="4158"/>
    <cellStyle name="Normal 6 10 2 6 23" xfId="4159"/>
    <cellStyle name="Normal 6 10 2 6 24" xfId="4160"/>
    <cellStyle name="Normal 6 10 2 6 25" xfId="4161"/>
    <cellStyle name="Normal 6 10 2 6 26" xfId="4162"/>
    <cellStyle name="Normal 6 10 2 6 3" xfId="4163"/>
    <cellStyle name="Normal 6 10 2 6 4" xfId="4164"/>
    <cellStyle name="Normal 6 10 2 6 5" xfId="4165"/>
    <cellStyle name="Normal 6 10 2 6 6" xfId="4166"/>
    <cellStyle name="Normal 6 10 2 6 7" xfId="4167"/>
    <cellStyle name="Normal 6 10 2 6 8" xfId="4168"/>
    <cellStyle name="Normal 6 10 2 6 9" xfId="4169"/>
    <cellStyle name="Normal 6 10 2 6_Manual Consol" xfId="4170"/>
    <cellStyle name="Normal 6 10 2 7" xfId="4171"/>
    <cellStyle name="Normal 6 10 2 7 10" xfId="4172"/>
    <cellStyle name="Normal 6 10 2 7 11" xfId="4173"/>
    <cellStyle name="Normal 6 10 2 7 12" xfId="4174"/>
    <cellStyle name="Normal 6 10 2 7 13" xfId="4175"/>
    <cellStyle name="Normal 6 10 2 7 14" xfId="4176"/>
    <cellStyle name="Normal 6 10 2 7 15" xfId="4177"/>
    <cellStyle name="Normal 6 10 2 7 16" xfId="4178"/>
    <cellStyle name="Normal 6 10 2 7 17" xfId="4179"/>
    <cellStyle name="Normal 6 10 2 7 18" xfId="4180"/>
    <cellStyle name="Normal 6 10 2 7 19" xfId="4181"/>
    <cellStyle name="Normal 6 10 2 7 2" xfId="4182"/>
    <cellStyle name="Normal 6 10 2 7 20" xfId="4183"/>
    <cellStyle name="Normal 6 10 2 7 21" xfId="4184"/>
    <cellStyle name="Normal 6 10 2 7 22" xfId="4185"/>
    <cellStyle name="Normal 6 10 2 7 23" xfId="4186"/>
    <cellStyle name="Normal 6 10 2 7 24" xfId="4187"/>
    <cellStyle name="Normal 6 10 2 7 25" xfId="4188"/>
    <cellStyle name="Normal 6 10 2 7 26" xfId="4189"/>
    <cellStyle name="Normal 6 10 2 7 3" xfId="4190"/>
    <cellStyle name="Normal 6 10 2 7 4" xfId="4191"/>
    <cellStyle name="Normal 6 10 2 7 5" xfId="4192"/>
    <cellStyle name="Normal 6 10 2 7 6" xfId="4193"/>
    <cellStyle name="Normal 6 10 2 7 7" xfId="4194"/>
    <cellStyle name="Normal 6 10 2 7 8" xfId="4195"/>
    <cellStyle name="Normal 6 10 2 7 9" xfId="4196"/>
    <cellStyle name="Normal 6 10 2 7_Manual Consol" xfId="4197"/>
    <cellStyle name="Normal 6 10 2 8" xfId="4198"/>
    <cellStyle name="Normal 6 10 2 8 10" xfId="4199"/>
    <cellStyle name="Normal 6 10 2 8 11" xfId="4200"/>
    <cellStyle name="Normal 6 10 2 8 12" xfId="4201"/>
    <cellStyle name="Normal 6 10 2 8 13" xfId="4202"/>
    <cellStyle name="Normal 6 10 2 8 14" xfId="4203"/>
    <cellStyle name="Normal 6 10 2 8 15" xfId="4204"/>
    <cellStyle name="Normal 6 10 2 8 16" xfId="4205"/>
    <cellStyle name="Normal 6 10 2 8 17" xfId="4206"/>
    <cellStyle name="Normal 6 10 2 8 18" xfId="4207"/>
    <cellStyle name="Normal 6 10 2 8 19" xfId="4208"/>
    <cellStyle name="Normal 6 10 2 8 2" xfId="4209"/>
    <cellStyle name="Normal 6 10 2 8 20" xfId="4210"/>
    <cellStyle name="Normal 6 10 2 8 21" xfId="4211"/>
    <cellStyle name="Normal 6 10 2 8 22" xfId="4212"/>
    <cellStyle name="Normal 6 10 2 8 23" xfId="4213"/>
    <cellStyle name="Normal 6 10 2 8 24" xfId="4214"/>
    <cellStyle name="Normal 6 10 2 8 25" xfId="4215"/>
    <cellStyle name="Normal 6 10 2 8 26" xfId="4216"/>
    <cellStyle name="Normal 6 10 2 8 3" xfId="4217"/>
    <cellStyle name="Normal 6 10 2 8 4" xfId="4218"/>
    <cellStyle name="Normal 6 10 2 8 5" xfId="4219"/>
    <cellStyle name="Normal 6 10 2 8 6" xfId="4220"/>
    <cellStyle name="Normal 6 10 2 8 7" xfId="4221"/>
    <cellStyle name="Normal 6 10 2 8 8" xfId="4222"/>
    <cellStyle name="Normal 6 10 2 8 9" xfId="4223"/>
    <cellStyle name="Normal 6 10 2 8_Manual Consol" xfId="4224"/>
    <cellStyle name="Normal 6 10 2 9" xfId="4225"/>
    <cellStyle name="Normal 6 10 2_Manual Consol" xfId="4226"/>
    <cellStyle name="Normal 6 10 20" xfId="4227"/>
    <cellStyle name="Normal 6 10 21" xfId="4228"/>
    <cellStyle name="Normal 6 10 22" xfId="4229"/>
    <cellStyle name="Normal 6 10 23" xfId="4230"/>
    <cellStyle name="Normal 6 10 24" xfId="4231"/>
    <cellStyle name="Normal 6 10 25" xfId="4232"/>
    <cellStyle name="Normal 6 10 26" xfId="4233"/>
    <cellStyle name="Normal 6 10 27" xfId="4234"/>
    <cellStyle name="Normal 6 10 28" xfId="4235"/>
    <cellStyle name="Normal 6 10 29" xfId="4236"/>
    <cellStyle name="Normal 6 10 3" xfId="4237"/>
    <cellStyle name="Normal 6 10 3 10" xfId="4238"/>
    <cellStyle name="Normal 6 10 3 11" xfId="4239"/>
    <cellStyle name="Normal 6 10 3 12" xfId="4240"/>
    <cellStyle name="Normal 6 10 3 13" xfId="4241"/>
    <cellStyle name="Normal 6 10 3 14" xfId="4242"/>
    <cellStyle name="Normal 6 10 3 15" xfId="4243"/>
    <cellStyle name="Normal 6 10 3 16" xfId="4244"/>
    <cellStyle name="Normal 6 10 3 17" xfId="4245"/>
    <cellStyle name="Normal 6 10 3 18" xfId="4246"/>
    <cellStyle name="Normal 6 10 3 19" xfId="4247"/>
    <cellStyle name="Normal 6 10 3 2" xfId="4248"/>
    <cellStyle name="Normal 6 10 3 2 10" xfId="4249"/>
    <cellStyle name="Normal 6 10 3 2 11" xfId="4250"/>
    <cellStyle name="Normal 6 10 3 2 12" xfId="4251"/>
    <cellStyle name="Normal 6 10 3 2 13" xfId="4252"/>
    <cellStyle name="Normal 6 10 3 2 14" xfId="4253"/>
    <cellStyle name="Normal 6 10 3 2 15" xfId="4254"/>
    <cellStyle name="Normal 6 10 3 2 16" xfId="4255"/>
    <cellStyle name="Normal 6 10 3 2 17" xfId="4256"/>
    <cellStyle name="Normal 6 10 3 2 18" xfId="4257"/>
    <cellStyle name="Normal 6 10 3 2 19" xfId="4258"/>
    <cellStyle name="Normal 6 10 3 2 2" xfId="4259"/>
    <cellStyle name="Normal 6 10 3 2 20" xfId="4260"/>
    <cellStyle name="Normal 6 10 3 2 21" xfId="4261"/>
    <cellStyle name="Normal 6 10 3 2 22" xfId="4262"/>
    <cellStyle name="Normal 6 10 3 2 23" xfId="4263"/>
    <cellStyle name="Normal 6 10 3 2 24" xfId="4264"/>
    <cellStyle name="Normal 6 10 3 2 25" xfId="4265"/>
    <cellStyle name="Normal 6 10 3 2 26" xfId="4266"/>
    <cellStyle name="Normal 6 10 3 2 3" xfId="4267"/>
    <cellStyle name="Normal 6 10 3 2 4" xfId="4268"/>
    <cellStyle name="Normal 6 10 3 2 5" xfId="4269"/>
    <cellStyle name="Normal 6 10 3 2 6" xfId="4270"/>
    <cellStyle name="Normal 6 10 3 2 7" xfId="4271"/>
    <cellStyle name="Normal 6 10 3 2 8" xfId="4272"/>
    <cellStyle name="Normal 6 10 3 2 9" xfId="4273"/>
    <cellStyle name="Normal 6 10 3 2_Manual Consol" xfId="4274"/>
    <cellStyle name="Normal 6 10 3 20" xfId="4275"/>
    <cellStyle name="Normal 6 10 3 21" xfId="4276"/>
    <cellStyle name="Normal 6 10 3 22" xfId="4277"/>
    <cellStyle name="Normal 6 10 3 23" xfId="4278"/>
    <cellStyle name="Normal 6 10 3 24" xfId="4279"/>
    <cellStyle name="Normal 6 10 3 25" xfId="4280"/>
    <cellStyle name="Normal 6 10 3 26" xfId="4281"/>
    <cellStyle name="Normal 6 10 3 27" xfId="4282"/>
    <cellStyle name="Normal 6 10 3 3" xfId="4283"/>
    <cellStyle name="Normal 6 10 3 4" xfId="4284"/>
    <cellStyle name="Normal 6 10 3 5" xfId="4285"/>
    <cellStyle name="Normal 6 10 3 6" xfId="4286"/>
    <cellStyle name="Normal 6 10 3 7" xfId="4287"/>
    <cellStyle name="Normal 6 10 3 8" xfId="4288"/>
    <cellStyle name="Normal 6 10 3 9" xfId="4289"/>
    <cellStyle name="Normal 6 10 3_Manual Consol" xfId="4290"/>
    <cellStyle name="Normal 6 10 30" xfId="4291"/>
    <cellStyle name="Normal 6 10 31" xfId="4292"/>
    <cellStyle name="Normal 6 10 32" xfId="4293"/>
    <cellStyle name="Normal 6 10 33" xfId="4294"/>
    <cellStyle name="Normal 6 10 34" xfId="4295"/>
    <cellStyle name="Normal 6 10 35" xfId="4296"/>
    <cellStyle name="Normal 6 10 4" xfId="4297"/>
    <cellStyle name="Normal 6 10 4 10" xfId="4298"/>
    <cellStyle name="Normal 6 10 4 11" xfId="4299"/>
    <cellStyle name="Normal 6 10 4 12" xfId="4300"/>
    <cellStyle name="Normal 6 10 4 13" xfId="4301"/>
    <cellStyle name="Normal 6 10 4 14" xfId="4302"/>
    <cellStyle name="Normal 6 10 4 15" xfId="4303"/>
    <cellStyle name="Normal 6 10 4 16" xfId="4304"/>
    <cellStyle name="Normal 6 10 4 17" xfId="4305"/>
    <cellStyle name="Normal 6 10 4 18" xfId="4306"/>
    <cellStyle name="Normal 6 10 4 19" xfId="4307"/>
    <cellStyle name="Normal 6 10 4 2" xfId="4308"/>
    <cellStyle name="Normal 6 10 4 2 10" xfId="4309"/>
    <cellStyle name="Normal 6 10 4 2 11" xfId="4310"/>
    <cellStyle name="Normal 6 10 4 2 12" xfId="4311"/>
    <cellStyle name="Normal 6 10 4 2 13" xfId="4312"/>
    <cellStyle name="Normal 6 10 4 2 14" xfId="4313"/>
    <cellStyle name="Normal 6 10 4 2 15" xfId="4314"/>
    <cellStyle name="Normal 6 10 4 2 16" xfId="4315"/>
    <cellStyle name="Normal 6 10 4 2 17" xfId="4316"/>
    <cellStyle name="Normal 6 10 4 2 18" xfId="4317"/>
    <cellStyle name="Normal 6 10 4 2 19" xfId="4318"/>
    <cellStyle name="Normal 6 10 4 2 2" xfId="4319"/>
    <cellStyle name="Normal 6 10 4 2 20" xfId="4320"/>
    <cellStyle name="Normal 6 10 4 2 21" xfId="4321"/>
    <cellStyle name="Normal 6 10 4 2 22" xfId="4322"/>
    <cellStyle name="Normal 6 10 4 2 23" xfId="4323"/>
    <cellStyle name="Normal 6 10 4 2 24" xfId="4324"/>
    <cellStyle name="Normal 6 10 4 2 25" xfId="4325"/>
    <cellStyle name="Normal 6 10 4 2 26" xfId="4326"/>
    <cellStyle name="Normal 6 10 4 2 3" xfId="4327"/>
    <cellStyle name="Normal 6 10 4 2 4" xfId="4328"/>
    <cellStyle name="Normal 6 10 4 2 5" xfId="4329"/>
    <cellStyle name="Normal 6 10 4 2 6" xfId="4330"/>
    <cellStyle name="Normal 6 10 4 2 7" xfId="4331"/>
    <cellStyle name="Normal 6 10 4 2 8" xfId="4332"/>
    <cellStyle name="Normal 6 10 4 2 9" xfId="4333"/>
    <cellStyle name="Normal 6 10 4 2_Manual Consol" xfId="4334"/>
    <cellStyle name="Normal 6 10 4 20" xfId="4335"/>
    <cellStyle name="Normal 6 10 4 21" xfId="4336"/>
    <cellStyle name="Normal 6 10 4 22" xfId="4337"/>
    <cellStyle name="Normal 6 10 4 23" xfId="4338"/>
    <cellStyle name="Normal 6 10 4 24" xfId="4339"/>
    <cellStyle name="Normal 6 10 4 25" xfId="4340"/>
    <cellStyle name="Normal 6 10 4 26" xfId="4341"/>
    <cellStyle name="Normal 6 10 4 27" xfId="4342"/>
    <cellStyle name="Normal 6 10 4 3" xfId="4343"/>
    <cellStyle name="Normal 6 10 4 4" xfId="4344"/>
    <cellStyle name="Normal 6 10 4 5" xfId="4345"/>
    <cellStyle name="Normal 6 10 4 6" xfId="4346"/>
    <cellStyle name="Normal 6 10 4 7" xfId="4347"/>
    <cellStyle name="Normal 6 10 4 8" xfId="4348"/>
    <cellStyle name="Normal 6 10 4 9" xfId="4349"/>
    <cellStyle name="Normal 6 10 4_Manual Consol" xfId="4350"/>
    <cellStyle name="Normal 6 10 5" xfId="4351"/>
    <cellStyle name="Normal 6 10 5 10" xfId="4352"/>
    <cellStyle name="Normal 6 10 5 11" xfId="4353"/>
    <cellStyle name="Normal 6 10 5 12" xfId="4354"/>
    <cellStyle name="Normal 6 10 5 13" xfId="4355"/>
    <cellStyle name="Normal 6 10 5 14" xfId="4356"/>
    <cellStyle name="Normal 6 10 5 15" xfId="4357"/>
    <cellStyle name="Normal 6 10 5 16" xfId="4358"/>
    <cellStyle name="Normal 6 10 5 17" xfId="4359"/>
    <cellStyle name="Normal 6 10 5 18" xfId="4360"/>
    <cellStyle name="Normal 6 10 5 19" xfId="4361"/>
    <cellStyle name="Normal 6 10 5 2" xfId="4362"/>
    <cellStyle name="Normal 6 10 5 20" xfId="4363"/>
    <cellStyle name="Normal 6 10 5 21" xfId="4364"/>
    <cellStyle name="Normal 6 10 5 22" xfId="4365"/>
    <cellStyle name="Normal 6 10 5 23" xfId="4366"/>
    <cellStyle name="Normal 6 10 5 24" xfId="4367"/>
    <cellStyle name="Normal 6 10 5 25" xfId="4368"/>
    <cellStyle name="Normal 6 10 5 26" xfId="4369"/>
    <cellStyle name="Normal 6 10 5 3" xfId="4370"/>
    <cellStyle name="Normal 6 10 5 4" xfId="4371"/>
    <cellStyle name="Normal 6 10 5 5" xfId="4372"/>
    <cellStyle name="Normal 6 10 5 6" xfId="4373"/>
    <cellStyle name="Normal 6 10 5 7" xfId="4374"/>
    <cellStyle name="Normal 6 10 5 8" xfId="4375"/>
    <cellStyle name="Normal 6 10 5 9" xfId="4376"/>
    <cellStyle name="Normal 6 10 5_Manual Consol" xfId="4377"/>
    <cellStyle name="Normal 6 10 6" xfId="4378"/>
    <cellStyle name="Normal 6 10 6 10" xfId="4379"/>
    <cellStyle name="Normal 6 10 6 11" xfId="4380"/>
    <cellStyle name="Normal 6 10 6 12" xfId="4381"/>
    <cellStyle name="Normal 6 10 6 13" xfId="4382"/>
    <cellStyle name="Normal 6 10 6 14" xfId="4383"/>
    <cellStyle name="Normal 6 10 6 15" xfId="4384"/>
    <cellStyle name="Normal 6 10 6 16" xfId="4385"/>
    <cellStyle name="Normal 6 10 6 17" xfId="4386"/>
    <cellStyle name="Normal 6 10 6 18" xfId="4387"/>
    <cellStyle name="Normal 6 10 6 19" xfId="4388"/>
    <cellStyle name="Normal 6 10 6 2" xfId="4389"/>
    <cellStyle name="Normal 6 10 6 20" xfId="4390"/>
    <cellStyle name="Normal 6 10 6 21" xfId="4391"/>
    <cellStyle name="Normal 6 10 6 22" xfId="4392"/>
    <cellStyle name="Normal 6 10 6 23" xfId="4393"/>
    <cellStyle name="Normal 6 10 6 24" xfId="4394"/>
    <cellStyle name="Normal 6 10 6 25" xfId="4395"/>
    <cellStyle name="Normal 6 10 6 26" xfId="4396"/>
    <cellStyle name="Normal 6 10 6 3" xfId="4397"/>
    <cellStyle name="Normal 6 10 6 4" xfId="4398"/>
    <cellStyle name="Normal 6 10 6 5" xfId="4399"/>
    <cellStyle name="Normal 6 10 6 6" xfId="4400"/>
    <cellStyle name="Normal 6 10 6 7" xfId="4401"/>
    <cellStyle name="Normal 6 10 6 8" xfId="4402"/>
    <cellStyle name="Normal 6 10 6 9" xfId="4403"/>
    <cellStyle name="Normal 6 10 6_Manual Consol" xfId="4404"/>
    <cellStyle name="Normal 6 10 7" xfId="4405"/>
    <cellStyle name="Normal 6 10 7 10" xfId="4406"/>
    <cellStyle name="Normal 6 10 7 11" xfId="4407"/>
    <cellStyle name="Normal 6 10 7 12" xfId="4408"/>
    <cellStyle name="Normal 6 10 7 13" xfId="4409"/>
    <cellStyle name="Normal 6 10 7 14" xfId="4410"/>
    <cellStyle name="Normal 6 10 7 15" xfId="4411"/>
    <cellStyle name="Normal 6 10 7 16" xfId="4412"/>
    <cellStyle name="Normal 6 10 7 17" xfId="4413"/>
    <cellStyle name="Normal 6 10 7 18" xfId="4414"/>
    <cellStyle name="Normal 6 10 7 19" xfId="4415"/>
    <cellStyle name="Normal 6 10 7 2" xfId="4416"/>
    <cellStyle name="Normal 6 10 7 20" xfId="4417"/>
    <cellStyle name="Normal 6 10 7 21" xfId="4418"/>
    <cellStyle name="Normal 6 10 7 22" xfId="4419"/>
    <cellStyle name="Normal 6 10 7 23" xfId="4420"/>
    <cellStyle name="Normal 6 10 7 24" xfId="4421"/>
    <cellStyle name="Normal 6 10 7 25" xfId="4422"/>
    <cellStyle name="Normal 6 10 7 26" xfId="4423"/>
    <cellStyle name="Normal 6 10 7 3" xfId="4424"/>
    <cellStyle name="Normal 6 10 7 4" xfId="4425"/>
    <cellStyle name="Normal 6 10 7 5" xfId="4426"/>
    <cellStyle name="Normal 6 10 7 6" xfId="4427"/>
    <cellStyle name="Normal 6 10 7 7" xfId="4428"/>
    <cellStyle name="Normal 6 10 7 8" xfId="4429"/>
    <cellStyle name="Normal 6 10 7 9" xfId="4430"/>
    <cellStyle name="Normal 6 10 7_Manual Consol" xfId="4431"/>
    <cellStyle name="Normal 6 10 8" xfId="4432"/>
    <cellStyle name="Normal 6 10 8 10" xfId="4433"/>
    <cellStyle name="Normal 6 10 8 11" xfId="4434"/>
    <cellStyle name="Normal 6 10 8 12" xfId="4435"/>
    <cellStyle name="Normal 6 10 8 13" xfId="4436"/>
    <cellStyle name="Normal 6 10 8 14" xfId="4437"/>
    <cellStyle name="Normal 6 10 8 15" xfId="4438"/>
    <cellStyle name="Normal 6 10 8 16" xfId="4439"/>
    <cellStyle name="Normal 6 10 8 17" xfId="4440"/>
    <cellStyle name="Normal 6 10 8 18" xfId="4441"/>
    <cellStyle name="Normal 6 10 8 19" xfId="4442"/>
    <cellStyle name="Normal 6 10 8 2" xfId="4443"/>
    <cellStyle name="Normal 6 10 8 20" xfId="4444"/>
    <cellStyle name="Normal 6 10 8 21" xfId="4445"/>
    <cellStyle name="Normal 6 10 8 22" xfId="4446"/>
    <cellStyle name="Normal 6 10 8 23" xfId="4447"/>
    <cellStyle name="Normal 6 10 8 24" xfId="4448"/>
    <cellStyle name="Normal 6 10 8 25" xfId="4449"/>
    <cellStyle name="Normal 6 10 8 26" xfId="4450"/>
    <cellStyle name="Normal 6 10 8 3" xfId="4451"/>
    <cellStyle name="Normal 6 10 8 4" xfId="4452"/>
    <cellStyle name="Normal 6 10 8 5" xfId="4453"/>
    <cellStyle name="Normal 6 10 8 6" xfId="4454"/>
    <cellStyle name="Normal 6 10 8 7" xfId="4455"/>
    <cellStyle name="Normal 6 10 8 8" xfId="4456"/>
    <cellStyle name="Normal 6 10 8 9" xfId="4457"/>
    <cellStyle name="Normal 6 10 8_Manual Consol" xfId="4458"/>
    <cellStyle name="Normal 6 10 9" xfId="4459"/>
    <cellStyle name="Normal 6 10 9 10" xfId="4460"/>
    <cellStyle name="Normal 6 10 9 11" xfId="4461"/>
    <cellStyle name="Normal 6 10 9 12" xfId="4462"/>
    <cellStyle name="Normal 6 10 9 13" xfId="4463"/>
    <cellStyle name="Normal 6 10 9 14" xfId="4464"/>
    <cellStyle name="Normal 6 10 9 15" xfId="4465"/>
    <cellStyle name="Normal 6 10 9 16" xfId="4466"/>
    <cellStyle name="Normal 6 10 9 17" xfId="4467"/>
    <cellStyle name="Normal 6 10 9 18" xfId="4468"/>
    <cellStyle name="Normal 6 10 9 19" xfId="4469"/>
    <cellStyle name="Normal 6 10 9 2" xfId="4470"/>
    <cellStyle name="Normal 6 10 9 20" xfId="4471"/>
    <cellStyle name="Normal 6 10 9 21" xfId="4472"/>
    <cellStyle name="Normal 6 10 9 22" xfId="4473"/>
    <cellStyle name="Normal 6 10 9 23" xfId="4474"/>
    <cellStyle name="Normal 6 10 9 24" xfId="4475"/>
    <cellStyle name="Normal 6 10 9 25" xfId="4476"/>
    <cellStyle name="Normal 6 10 9 26" xfId="4477"/>
    <cellStyle name="Normal 6 10 9 3" xfId="4478"/>
    <cellStyle name="Normal 6 10 9 4" xfId="4479"/>
    <cellStyle name="Normal 6 10 9 5" xfId="4480"/>
    <cellStyle name="Normal 6 10 9 6" xfId="4481"/>
    <cellStyle name="Normal 6 10 9 7" xfId="4482"/>
    <cellStyle name="Normal 6 10 9 8" xfId="4483"/>
    <cellStyle name="Normal 6 10 9 9" xfId="4484"/>
    <cellStyle name="Normal 6 10 9_Manual Consol" xfId="4485"/>
    <cellStyle name="Normal 6 10_Manual Consol" xfId="4486"/>
    <cellStyle name="Normal 6 11" xfId="4487"/>
    <cellStyle name="Normal 6 11 10" xfId="4488"/>
    <cellStyle name="Normal 6 11 10 10" xfId="4489"/>
    <cellStyle name="Normal 6 11 10 11" xfId="4490"/>
    <cellStyle name="Normal 6 11 10 12" xfId="4491"/>
    <cellStyle name="Normal 6 11 10 13" xfId="4492"/>
    <cellStyle name="Normal 6 11 10 14" xfId="4493"/>
    <cellStyle name="Normal 6 11 10 15" xfId="4494"/>
    <cellStyle name="Normal 6 11 10 16" xfId="4495"/>
    <cellStyle name="Normal 6 11 10 17" xfId="4496"/>
    <cellStyle name="Normal 6 11 10 18" xfId="4497"/>
    <cellStyle name="Normal 6 11 10 19" xfId="4498"/>
    <cellStyle name="Normal 6 11 10 2" xfId="4499"/>
    <cellStyle name="Normal 6 11 10 20" xfId="4500"/>
    <cellStyle name="Normal 6 11 10 21" xfId="4501"/>
    <cellStyle name="Normal 6 11 10 22" xfId="4502"/>
    <cellStyle name="Normal 6 11 10 23" xfId="4503"/>
    <cellStyle name="Normal 6 11 10 24" xfId="4504"/>
    <cellStyle name="Normal 6 11 10 25" xfId="4505"/>
    <cellStyle name="Normal 6 11 10 26" xfId="4506"/>
    <cellStyle name="Normal 6 11 10 3" xfId="4507"/>
    <cellStyle name="Normal 6 11 10 4" xfId="4508"/>
    <cellStyle name="Normal 6 11 10 5" xfId="4509"/>
    <cellStyle name="Normal 6 11 10 6" xfId="4510"/>
    <cellStyle name="Normal 6 11 10 7" xfId="4511"/>
    <cellStyle name="Normal 6 11 10 8" xfId="4512"/>
    <cellStyle name="Normal 6 11 10 9" xfId="4513"/>
    <cellStyle name="Normal 6 11 10_Manual Consol" xfId="4514"/>
    <cellStyle name="Normal 6 11 11" xfId="4515"/>
    <cellStyle name="Normal 6 11 12" xfId="4516"/>
    <cellStyle name="Normal 6 11 13" xfId="4517"/>
    <cellStyle name="Normal 6 11 14" xfId="4518"/>
    <cellStyle name="Normal 6 11 15" xfId="4519"/>
    <cellStyle name="Normal 6 11 16" xfId="4520"/>
    <cellStyle name="Normal 6 11 17" xfId="4521"/>
    <cellStyle name="Normal 6 11 18" xfId="4522"/>
    <cellStyle name="Normal 6 11 19" xfId="4523"/>
    <cellStyle name="Normal 6 11 2" xfId="4524"/>
    <cellStyle name="Normal 6 11 2 10" xfId="4525"/>
    <cellStyle name="Normal 6 11 2 11" xfId="4526"/>
    <cellStyle name="Normal 6 11 2 12" xfId="4527"/>
    <cellStyle name="Normal 6 11 2 13" xfId="4528"/>
    <cellStyle name="Normal 6 11 2 14" xfId="4529"/>
    <cellStyle name="Normal 6 11 2 15" xfId="4530"/>
    <cellStyle name="Normal 6 11 2 16" xfId="4531"/>
    <cellStyle name="Normal 6 11 2 17" xfId="4532"/>
    <cellStyle name="Normal 6 11 2 18" xfId="4533"/>
    <cellStyle name="Normal 6 11 2 19" xfId="4534"/>
    <cellStyle name="Normal 6 11 2 2" xfId="4535"/>
    <cellStyle name="Normal 6 11 2 2 10" xfId="4536"/>
    <cellStyle name="Normal 6 11 2 2 11" xfId="4537"/>
    <cellStyle name="Normal 6 11 2 2 12" xfId="4538"/>
    <cellStyle name="Normal 6 11 2 2 13" xfId="4539"/>
    <cellStyle name="Normal 6 11 2 2 14" xfId="4540"/>
    <cellStyle name="Normal 6 11 2 2 15" xfId="4541"/>
    <cellStyle name="Normal 6 11 2 2 16" xfId="4542"/>
    <cellStyle name="Normal 6 11 2 2 17" xfId="4543"/>
    <cellStyle name="Normal 6 11 2 2 18" xfId="4544"/>
    <cellStyle name="Normal 6 11 2 2 19" xfId="4545"/>
    <cellStyle name="Normal 6 11 2 2 2" xfId="4546"/>
    <cellStyle name="Normal 6 11 2 2 20" xfId="4547"/>
    <cellStyle name="Normal 6 11 2 2 21" xfId="4548"/>
    <cellStyle name="Normal 6 11 2 2 22" xfId="4549"/>
    <cellStyle name="Normal 6 11 2 2 23" xfId="4550"/>
    <cellStyle name="Normal 6 11 2 2 24" xfId="4551"/>
    <cellStyle name="Normal 6 11 2 2 25" xfId="4552"/>
    <cellStyle name="Normal 6 11 2 2 26" xfId="4553"/>
    <cellStyle name="Normal 6 11 2 2 3" xfId="4554"/>
    <cellStyle name="Normal 6 11 2 2 4" xfId="4555"/>
    <cellStyle name="Normal 6 11 2 2 5" xfId="4556"/>
    <cellStyle name="Normal 6 11 2 2 6" xfId="4557"/>
    <cellStyle name="Normal 6 11 2 2 7" xfId="4558"/>
    <cellStyle name="Normal 6 11 2 2 8" xfId="4559"/>
    <cellStyle name="Normal 6 11 2 2 9" xfId="4560"/>
    <cellStyle name="Normal 6 11 2 2_Manual Consol" xfId="4561"/>
    <cellStyle name="Normal 6 11 2 20" xfId="4562"/>
    <cellStyle name="Normal 6 11 2 21" xfId="4563"/>
    <cellStyle name="Normal 6 11 2 22" xfId="4564"/>
    <cellStyle name="Normal 6 11 2 23" xfId="4565"/>
    <cellStyle name="Normal 6 11 2 24" xfId="4566"/>
    <cellStyle name="Normal 6 11 2 25" xfId="4567"/>
    <cellStyle name="Normal 6 11 2 26" xfId="4568"/>
    <cellStyle name="Normal 6 11 2 27" xfId="4569"/>
    <cellStyle name="Normal 6 11 2 28" xfId="4570"/>
    <cellStyle name="Normal 6 11 2 29" xfId="4571"/>
    <cellStyle name="Normal 6 11 2 3" xfId="4572"/>
    <cellStyle name="Normal 6 11 2 3 10" xfId="4573"/>
    <cellStyle name="Normal 6 11 2 3 11" xfId="4574"/>
    <cellStyle name="Normal 6 11 2 3 12" xfId="4575"/>
    <cellStyle name="Normal 6 11 2 3 13" xfId="4576"/>
    <cellStyle name="Normal 6 11 2 3 14" xfId="4577"/>
    <cellStyle name="Normal 6 11 2 3 15" xfId="4578"/>
    <cellStyle name="Normal 6 11 2 3 16" xfId="4579"/>
    <cellStyle name="Normal 6 11 2 3 17" xfId="4580"/>
    <cellStyle name="Normal 6 11 2 3 18" xfId="4581"/>
    <cellStyle name="Normal 6 11 2 3 19" xfId="4582"/>
    <cellStyle name="Normal 6 11 2 3 2" xfId="4583"/>
    <cellStyle name="Normal 6 11 2 3 20" xfId="4584"/>
    <cellStyle name="Normal 6 11 2 3 21" xfId="4585"/>
    <cellStyle name="Normal 6 11 2 3 22" xfId="4586"/>
    <cellStyle name="Normal 6 11 2 3 23" xfId="4587"/>
    <cellStyle name="Normal 6 11 2 3 24" xfId="4588"/>
    <cellStyle name="Normal 6 11 2 3 25" xfId="4589"/>
    <cellStyle name="Normal 6 11 2 3 26" xfId="4590"/>
    <cellStyle name="Normal 6 11 2 3 3" xfId="4591"/>
    <cellStyle name="Normal 6 11 2 3 4" xfId="4592"/>
    <cellStyle name="Normal 6 11 2 3 5" xfId="4593"/>
    <cellStyle name="Normal 6 11 2 3 6" xfId="4594"/>
    <cellStyle name="Normal 6 11 2 3 7" xfId="4595"/>
    <cellStyle name="Normal 6 11 2 3 8" xfId="4596"/>
    <cellStyle name="Normal 6 11 2 3 9" xfId="4597"/>
    <cellStyle name="Normal 6 11 2 3_Manual Consol" xfId="4598"/>
    <cellStyle name="Normal 6 11 2 30" xfId="4599"/>
    <cellStyle name="Normal 6 11 2 31" xfId="4600"/>
    <cellStyle name="Normal 6 11 2 32" xfId="4601"/>
    <cellStyle name="Normal 6 11 2 33" xfId="4602"/>
    <cellStyle name="Normal 6 11 2 4" xfId="4603"/>
    <cellStyle name="Normal 6 11 2 4 10" xfId="4604"/>
    <cellStyle name="Normal 6 11 2 4 11" xfId="4605"/>
    <cellStyle name="Normal 6 11 2 4 12" xfId="4606"/>
    <cellStyle name="Normal 6 11 2 4 13" xfId="4607"/>
    <cellStyle name="Normal 6 11 2 4 14" xfId="4608"/>
    <cellStyle name="Normal 6 11 2 4 15" xfId="4609"/>
    <cellStyle name="Normal 6 11 2 4 16" xfId="4610"/>
    <cellStyle name="Normal 6 11 2 4 17" xfId="4611"/>
    <cellStyle name="Normal 6 11 2 4 18" xfId="4612"/>
    <cellStyle name="Normal 6 11 2 4 19" xfId="4613"/>
    <cellStyle name="Normal 6 11 2 4 2" xfId="4614"/>
    <cellStyle name="Normal 6 11 2 4 20" xfId="4615"/>
    <cellStyle name="Normal 6 11 2 4 21" xfId="4616"/>
    <cellStyle name="Normal 6 11 2 4 22" xfId="4617"/>
    <cellStyle name="Normal 6 11 2 4 23" xfId="4618"/>
    <cellStyle name="Normal 6 11 2 4 24" xfId="4619"/>
    <cellStyle name="Normal 6 11 2 4 25" xfId="4620"/>
    <cellStyle name="Normal 6 11 2 4 26" xfId="4621"/>
    <cellStyle name="Normal 6 11 2 4 3" xfId="4622"/>
    <cellStyle name="Normal 6 11 2 4 4" xfId="4623"/>
    <cellStyle name="Normal 6 11 2 4 5" xfId="4624"/>
    <cellStyle name="Normal 6 11 2 4 6" xfId="4625"/>
    <cellStyle name="Normal 6 11 2 4 7" xfId="4626"/>
    <cellStyle name="Normal 6 11 2 4 8" xfId="4627"/>
    <cellStyle name="Normal 6 11 2 4 9" xfId="4628"/>
    <cellStyle name="Normal 6 11 2 4_Manual Consol" xfId="4629"/>
    <cellStyle name="Normal 6 11 2 5" xfId="4630"/>
    <cellStyle name="Normal 6 11 2 5 10" xfId="4631"/>
    <cellStyle name="Normal 6 11 2 5 11" xfId="4632"/>
    <cellStyle name="Normal 6 11 2 5 12" xfId="4633"/>
    <cellStyle name="Normal 6 11 2 5 13" xfId="4634"/>
    <cellStyle name="Normal 6 11 2 5 14" xfId="4635"/>
    <cellStyle name="Normal 6 11 2 5 15" xfId="4636"/>
    <cellStyle name="Normal 6 11 2 5 16" xfId="4637"/>
    <cellStyle name="Normal 6 11 2 5 17" xfId="4638"/>
    <cellStyle name="Normal 6 11 2 5 18" xfId="4639"/>
    <cellStyle name="Normal 6 11 2 5 19" xfId="4640"/>
    <cellStyle name="Normal 6 11 2 5 2" xfId="4641"/>
    <cellStyle name="Normal 6 11 2 5 20" xfId="4642"/>
    <cellStyle name="Normal 6 11 2 5 21" xfId="4643"/>
    <cellStyle name="Normal 6 11 2 5 22" xfId="4644"/>
    <cellStyle name="Normal 6 11 2 5 23" xfId="4645"/>
    <cellStyle name="Normal 6 11 2 5 24" xfId="4646"/>
    <cellStyle name="Normal 6 11 2 5 25" xfId="4647"/>
    <cellStyle name="Normal 6 11 2 5 26" xfId="4648"/>
    <cellStyle name="Normal 6 11 2 5 3" xfId="4649"/>
    <cellStyle name="Normal 6 11 2 5 4" xfId="4650"/>
    <cellStyle name="Normal 6 11 2 5 5" xfId="4651"/>
    <cellStyle name="Normal 6 11 2 5 6" xfId="4652"/>
    <cellStyle name="Normal 6 11 2 5 7" xfId="4653"/>
    <cellStyle name="Normal 6 11 2 5 8" xfId="4654"/>
    <cellStyle name="Normal 6 11 2 5 9" xfId="4655"/>
    <cellStyle name="Normal 6 11 2 5_Manual Consol" xfId="4656"/>
    <cellStyle name="Normal 6 11 2 6" xfId="4657"/>
    <cellStyle name="Normal 6 11 2 6 10" xfId="4658"/>
    <cellStyle name="Normal 6 11 2 6 11" xfId="4659"/>
    <cellStyle name="Normal 6 11 2 6 12" xfId="4660"/>
    <cellStyle name="Normal 6 11 2 6 13" xfId="4661"/>
    <cellStyle name="Normal 6 11 2 6 14" xfId="4662"/>
    <cellStyle name="Normal 6 11 2 6 15" xfId="4663"/>
    <cellStyle name="Normal 6 11 2 6 16" xfId="4664"/>
    <cellStyle name="Normal 6 11 2 6 17" xfId="4665"/>
    <cellStyle name="Normal 6 11 2 6 18" xfId="4666"/>
    <cellStyle name="Normal 6 11 2 6 19" xfId="4667"/>
    <cellStyle name="Normal 6 11 2 6 2" xfId="4668"/>
    <cellStyle name="Normal 6 11 2 6 20" xfId="4669"/>
    <cellStyle name="Normal 6 11 2 6 21" xfId="4670"/>
    <cellStyle name="Normal 6 11 2 6 22" xfId="4671"/>
    <cellStyle name="Normal 6 11 2 6 23" xfId="4672"/>
    <cellStyle name="Normal 6 11 2 6 24" xfId="4673"/>
    <cellStyle name="Normal 6 11 2 6 25" xfId="4674"/>
    <cellStyle name="Normal 6 11 2 6 26" xfId="4675"/>
    <cellStyle name="Normal 6 11 2 6 3" xfId="4676"/>
    <cellStyle name="Normal 6 11 2 6 4" xfId="4677"/>
    <cellStyle name="Normal 6 11 2 6 5" xfId="4678"/>
    <cellStyle name="Normal 6 11 2 6 6" xfId="4679"/>
    <cellStyle name="Normal 6 11 2 6 7" xfId="4680"/>
    <cellStyle name="Normal 6 11 2 6 8" xfId="4681"/>
    <cellStyle name="Normal 6 11 2 6 9" xfId="4682"/>
    <cellStyle name="Normal 6 11 2 6_Manual Consol" xfId="4683"/>
    <cellStyle name="Normal 6 11 2 7" xfId="4684"/>
    <cellStyle name="Normal 6 11 2 7 10" xfId="4685"/>
    <cellStyle name="Normal 6 11 2 7 11" xfId="4686"/>
    <cellStyle name="Normal 6 11 2 7 12" xfId="4687"/>
    <cellStyle name="Normal 6 11 2 7 13" xfId="4688"/>
    <cellStyle name="Normal 6 11 2 7 14" xfId="4689"/>
    <cellStyle name="Normal 6 11 2 7 15" xfId="4690"/>
    <cellStyle name="Normal 6 11 2 7 16" xfId="4691"/>
    <cellStyle name="Normal 6 11 2 7 17" xfId="4692"/>
    <cellStyle name="Normal 6 11 2 7 18" xfId="4693"/>
    <cellStyle name="Normal 6 11 2 7 19" xfId="4694"/>
    <cellStyle name="Normal 6 11 2 7 2" xfId="4695"/>
    <cellStyle name="Normal 6 11 2 7 20" xfId="4696"/>
    <cellStyle name="Normal 6 11 2 7 21" xfId="4697"/>
    <cellStyle name="Normal 6 11 2 7 22" xfId="4698"/>
    <cellStyle name="Normal 6 11 2 7 23" xfId="4699"/>
    <cellStyle name="Normal 6 11 2 7 24" xfId="4700"/>
    <cellStyle name="Normal 6 11 2 7 25" xfId="4701"/>
    <cellStyle name="Normal 6 11 2 7 26" xfId="4702"/>
    <cellStyle name="Normal 6 11 2 7 3" xfId="4703"/>
    <cellStyle name="Normal 6 11 2 7 4" xfId="4704"/>
    <cellStyle name="Normal 6 11 2 7 5" xfId="4705"/>
    <cellStyle name="Normal 6 11 2 7 6" xfId="4706"/>
    <cellStyle name="Normal 6 11 2 7 7" xfId="4707"/>
    <cellStyle name="Normal 6 11 2 7 8" xfId="4708"/>
    <cellStyle name="Normal 6 11 2 7 9" xfId="4709"/>
    <cellStyle name="Normal 6 11 2 7_Manual Consol" xfId="4710"/>
    <cellStyle name="Normal 6 11 2 8" xfId="4711"/>
    <cellStyle name="Normal 6 11 2 8 10" xfId="4712"/>
    <cellStyle name="Normal 6 11 2 8 11" xfId="4713"/>
    <cellStyle name="Normal 6 11 2 8 12" xfId="4714"/>
    <cellStyle name="Normal 6 11 2 8 13" xfId="4715"/>
    <cellStyle name="Normal 6 11 2 8 14" xfId="4716"/>
    <cellStyle name="Normal 6 11 2 8 15" xfId="4717"/>
    <cellStyle name="Normal 6 11 2 8 16" xfId="4718"/>
    <cellStyle name="Normal 6 11 2 8 17" xfId="4719"/>
    <cellStyle name="Normal 6 11 2 8 18" xfId="4720"/>
    <cellStyle name="Normal 6 11 2 8 19" xfId="4721"/>
    <cellStyle name="Normal 6 11 2 8 2" xfId="4722"/>
    <cellStyle name="Normal 6 11 2 8 20" xfId="4723"/>
    <cellStyle name="Normal 6 11 2 8 21" xfId="4724"/>
    <cellStyle name="Normal 6 11 2 8 22" xfId="4725"/>
    <cellStyle name="Normal 6 11 2 8 23" xfId="4726"/>
    <cellStyle name="Normal 6 11 2 8 24" xfId="4727"/>
    <cellStyle name="Normal 6 11 2 8 25" xfId="4728"/>
    <cellStyle name="Normal 6 11 2 8 26" xfId="4729"/>
    <cellStyle name="Normal 6 11 2 8 3" xfId="4730"/>
    <cellStyle name="Normal 6 11 2 8 4" xfId="4731"/>
    <cellStyle name="Normal 6 11 2 8 5" xfId="4732"/>
    <cellStyle name="Normal 6 11 2 8 6" xfId="4733"/>
    <cellStyle name="Normal 6 11 2 8 7" xfId="4734"/>
    <cellStyle name="Normal 6 11 2 8 8" xfId="4735"/>
    <cellStyle name="Normal 6 11 2 8 9" xfId="4736"/>
    <cellStyle name="Normal 6 11 2 8_Manual Consol" xfId="4737"/>
    <cellStyle name="Normal 6 11 2 9" xfId="4738"/>
    <cellStyle name="Normal 6 11 2_Manual Consol" xfId="4739"/>
    <cellStyle name="Normal 6 11 20" xfId="4740"/>
    <cellStyle name="Normal 6 11 21" xfId="4741"/>
    <cellStyle name="Normal 6 11 22" xfId="4742"/>
    <cellStyle name="Normal 6 11 23" xfId="4743"/>
    <cellStyle name="Normal 6 11 24" xfId="4744"/>
    <cellStyle name="Normal 6 11 25" xfId="4745"/>
    <cellStyle name="Normal 6 11 26" xfId="4746"/>
    <cellStyle name="Normal 6 11 27" xfId="4747"/>
    <cellStyle name="Normal 6 11 28" xfId="4748"/>
    <cellStyle name="Normal 6 11 29" xfId="4749"/>
    <cellStyle name="Normal 6 11 3" xfId="4750"/>
    <cellStyle name="Normal 6 11 3 10" xfId="4751"/>
    <cellStyle name="Normal 6 11 3 11" xfId="4752"/>
    <cellStyle name="Normal 6 11 3 12" xfId="4753"/>
    <cellStyle name="Normal 6 11 3 13" xfId="4754"/>
    <cellStyle name="Normal 6 11 3 14" xfId="4755"/>
    <cellStyle name="Normal 6 11 3 15" xfId="4756"/>
    <cellStyle name="Normal 6 11 3 16" xfId="4757"/>
    <cellStyle name="Normal 6 11 3 17" xfId="4758"/>
    <cellStyle name="Normal 6 11 3 18" xfId="4759"/>
    <cellStyle name="Normal 6 11 3 19" xfId="4760"/>
    <cellStyle name="Normal 6 11 3 2" xfId="4761"/>
    <cellStyle name="Normal 6 11 3 2 10" xfId="4762"/>
    <cellStyle name="Normal 6 11 3 2 11" xfId="4763"/>
    <cellStyle name="Normal 6 11 3 2 12" xfId="4764"/>
    <cellStyle name="Normal 6 11 3 2 13" xfId="4765"/>
    <cellStyle name="Normal 6 11 3 2 14" xfId="4766"/>
    <cellStyle name="Normal 6 11 3 2 15" xfId="4767"/>
    <cellStyle name="Normal 6 11 3 2 16" xfId="4768"/>
    <cellStyle name="Normal 6 11 3 2 17" xfId="4769"/>
    <cellStyle name="Normal 6 11 3 2 18" xfId="4770"/>
    <cellStyle name="Normal 6 11 3 2 19" xfId="4771"/>
    <cellStyle name="Normal 6 11 3 2 2" xfId="4772"/>
    <cellStyle name="Normal 6 11 3 2 20" xfId="4773"/>
    <cellStyle name="Normal 6 11 3 2 21" xfId="4774"/>
    <cellStyle name="Normal 6 11 3 2 22" xfId="4775"/>
    <cellStyle name="Normal 6 11 3 2 23" xfId="4776"/>
    <cellStyle name="Normal 6 11 3 2 24" xfId="4777"/>
    <cellStyle name="Normal 6 11 3 2 25" xfId="4778"/>
    <cellStyle name="Normal 6 11 3 2 26" xfId="4779"/>
    <cellStyle name="Normal 6 11 3 2 3" xfId="4780"/>
    <cellStyle name="Normal 6 11 3 2 4" xfId="4781"/>
    <cellStyle name="Normal 6 11 3 2 5" xfId="4782"/>
    <cellStyle name="Normal 6 11 3 2 6" xfId="4783"/>
    <cellStyle name="Normal 6 11 3 2 7" xfId="4784"/>
    <cellStyle name="Normal 6 11 3 2 8" xfId="4785"/>
    <cellStyle name="Normal 6 11 3 2 9" xfId="4786"/>
    <cellStyle name="Normal 6 11 3 2_Manual Consol" xfId="4787"/>
    <cellStyle name="Normal 6 11 3 20" xfId="4788"/>
    <cellStyle name="Normal 6 11 3 21" xfId="4789"/>
    <cellStyle name="Normal 6 11 3 22" xfId="4790"/>
    <cellStyle name="Normal 6 11 3 23" xfId="4791"/>
    <cellStyle name="Normal 6 11 3 24" xfId="4792"/>
    <cellStyle name="Normal 6 11 3 25" xfId="4793"/>
    <cellStyle name="Normal 6 11 3 26" xfId="4794"/>
    <cellStyle name="Normal 6 11 3 27" xfId="4795"/>
    <cellStyle name="Normal 6 11 3 3" xfId="4796"/>
    <cellStyle name="Normal 6 11 3 4" xfId="4797"/>
    <cellStyle name="Normal 6 11 3 5" xfId="4798"/>
    <cellStyle name="Normal 6 11 3 6" xfId="4799"/>
    <cellStyle name="Normal 6 11 3 7" xfId="4800"/>
    <cellStyle name="Normal 6 11 3 8" xfId="4801"/>
    <cellStyle name="Normal 6 11 3 9" xfId="4802"/>
    <cellStyle name="Normal 6 11 3_Manual Consol" xfId="4803"/>
    <cellStyle name="Normal 6 11 30" xfId="4804"/>
    <cellStyle name="Normal 6 11 31" xfId="4805"/>
    <cellStyle name="Normal 6 11 32" xfId="4806"/>
    <cellStyle name="Normal 6 11 33" xfId="4807"/>
    <cellStyle name="Normal 6 11 34" xfId="4808"/>
    <cellStyle name="Normal 6 11 35" xfId="4809"/>
    <cellStyle name="Normal 6 11 4" xfId="4810"/>
    <cellStyle name="Normal 6 11 4 10" xfId="4811"/>
    <cellStyle name="Normal 6 11 4 11" xfId="4812"/>
    <cellStyle name="Normal 6 11 4 12" xfId="4813"/>
    <cellStyle name="Normal 6 11 4 13" xfId="4814"/>
    <cellStyle name="Normal 6 11 4 14" xfId="4815"/>
    <cellStyle name="Normal 6 11 4 15" xfId="4816"/>
    <cellStyle name="Normal 6 11 4 16" xfId="4817"/>
    <cellStyle name="Normal 6 11 4 17" xfId="4818"/>
    <cellStyle name="Normal 6 11 4 18" xfId="4819"/>
    <cellStyle name="Normal 6 11 4 19" xfId="4820"/>
    <cellStyle name="Normal 6 11 4 2" xfId="4821"/>
    <cellStyle name="Normal 6 11 4 2 10" xfId="4822"/>
    <cellStyle name="Normal 6 11 4 2 11" xfId="4823"/>
    <cellStyle name="Normal 6 11 4 2 12" xfId="4824"/>
    <cellStyle name="Normal 6 11 4 2 13" xfId="4825"/>
    <cellStyle name="Normal 6 11 4 2 14" xfId="4826"/>
    <cellStyle name="Normal 6 11 4 2 15" xfId="4827"/>
    <cellStyle name="Normal 6 11 4 2 16" xfId="4828"/>
    <cellStyle name="Normal 6 11 4 2 17" xfId="4829"/>
    <cellStyle name="Normal 6 11 4 2 18" xfId="4830"/>
    <cellStyle name="Normal 6 11 4 2 19" xfId="4831"/>
    <cellStyle name="Normal 6 11 4 2 2" xfId="4832"/>
    <cellStyle name="Normal 6 11 4 2 20" xfId="4833"/>
    <cellStyle name="Normal 6 11 4 2 21" xfId="4834"/>
    <cellStyle name="Normal 6 11 4 2 22" xfId="4835"/>
    <cellStyle name="Normal 6 11 4 2 23" xfId="4836"/>
    <cellStyle name="Normal 6 11 4 2 24" xfId="4837"/>
    <cellStyle name="Normal 6 11 4 2 25" xfId="4838"/>
    <cellStyle name="Normal 6 11 4 2 26" xfId="4839"/>
    <cellStyle name="Normal 6 11 4 2 3" xfId="4840"/>
    <cellStyle name="Normal 6 11 4 2 4" xfId="4841"/>
    <cellStyle name="Normal 6 11 4 2 5" xfId="4842"/>
    <cellStyle name="Normal 6 11 4 2 6" xfId="4843"/>
    <cellStyle name="Normal 6 11 4 2 7" xfId="4844"/>
    <cellStyle name="Normal 6 11 4 2 8" xfId="4845"/>
    <cellStyle name="Normal 6 11 4 2 9" xfId="4846"/>
    <cellStyle name="Normal 6 11 4 2_Manual Consol" xfId="4847"/>
    <cellStyle name="Normal 6 11 4 20" xfId="4848"/>
    <cellStyle name="Normal 6 11 4 21" xfId="4849"/>
    <cellStyle name="Normal 6 11 4 22" xfId="4850"/>
    <cellStyle name="Normal 6 11 4 23" xfId="4851"/>
    <cellStyle name="Normal 6 11 4 24" xfId="4852"/>
    <cellStyle name="Normal 6 11 4 25" xfId="4853"/>
    <cellStyle name="Normal 6 11 4 26" xfId="4854"/>
    <cellStyle name="Normal 6 11 4 27" xfId="4855"/>
    <cellStyle name="Normal 6 11 4 3" xfId="4856"/>
    <cellStyle name="Normal 6 11 4 4" xfId="4857"/>
    <cellStyle name="Normal 6 11 4 5" xfId="4858"/>
    <cellStyle name="Normal 6 11 4 6" xfId="4859"/>
    <cellStyle name="Normal 6 11 4 7" xfId="4860"/>
    <cellStyle name="Normal 6 11 4 8" xfId="4861"/>
    <cellStyle name="Normal 6 11 4 9" xfId="4862"/>
    <cellStyle name="Normal 6 11 4_Manual Consol" xfId="4863"/>
    <cellStyle name="Normal 6 11 5" xfId="4864"/>
    <cellStyle name="Normal 6 11 5 10" xfId="4865"/>
    <cellStyle name="Normal 6 11 5 11" xfId="4866"/>
    <cellStyle name="Normal 6 11 5 12" xfId="4867"/>
    <cellStyle name="Normal 6 11 5 13" xfId="4868"/>
    <cellStyle name="Normal 6 11 5 14" xfId="4869"/>
    <cellStyle name="Normal 6 11 5 15" xfId="4870"/>
    <cellStyle name="Normal 6 11 5 16" xfId="4871"/>
    <cellStyle name="Normal 6 11 5 17" xfId="4872"/>
    <cellStyle name="Normal 6 11 5 18" xfId="4873"/>
    <cellStyle name="Normal 6 11 5 19" xfId="4874"/>
    <cellStyle name="Normal 6 11 5 2" xfId="4875"/>
    <cellStyle name="Normal 6 11 5 20" xfId="4876"/>
    <cellStyle name="Normal 6 11 5 21" xfId="4877"/>
    <cellStyle name="Normal 6 11 5 22" xfId="4878"/>
    <cellStyle name="Normal 6 11 5 23" xfId="4879"/>
    <cellStyle name="Normal 6 11 5 24" xfId="4880"/>
    <cellStyle name="Normal 6 11 5 25" xfId="4881"/>
    <cellStyle name="Normal 6 11 5 26" xfId="4882"/>
    <cellStyle name="Normal 6 11 5 3" xfId="4883"/>
    <cellStyle name="Normal 6 11 5 4" xfId="4884"/>
    <cellStyle name="Normal 6 11 5 5" xfId="4885"/>
    <cellStyle name="Normal 6 11 5 6" xfId="4886"/>
    <cellStyle name="Normal 6 11 5 7" xfId="4887"/>
    <cellStyle name="Normal 6 11 5 8" xfId="4888"/>
    <cellStyle name="Normal 6 11 5 9" xfId="4889"/>
    <cellStyle name="Normal 6 11 5_Manual Consol" xfId="4890"/>
    <cellStyle name="Normal 6 11 6" xfId="4891"/>
    <cellStyle name="Normal 6 11 6 10" xfId="4892"/>
    <cellStyle name="Normal 6 11 6 11" xfId="4893"/>
    <cellStyle name="Normal 6 11 6 12" xfId="4894"/>
    <cellStyle name="Normal 6 11 6 13" xfId="4895"/>
    <cellStyle name="Normal 6 11 6 14" xfId="4896"/>
    <cellStyle name="Normal 6 11 6 15" xfId="4897"/>
    <cellStyle name="Normal 6 11 6 16" xfId="4898"/>
    <cellStyle name="Normal 6 11 6 17" xfId="4899"/>
    <cellStyle name="Normal 6 11 6 18" xfId="4900"/>
    <cellStyle name="Normal 6 11 6 19" xfId="4901"/>
    <cellStyle name="Normal 6 11 6 2" xfId="4902"/>
    <cellStyle name="Normal 6 11 6 20" xfId="4903"/>
    <cellStyle name="Normal 6 11 6 21" xfId="4904"/>
    <cellStyle name="Normal 6 11 6 22" xfId="4905"/>
    <cellStyle name="Normal 6 11 6 23" xfId="4906"/>
    <cellStyle name="Normal 6 11 6 24" xfId="4907"/>
    <cellStyle name="Normal 6 11 6 25" xfId="4908"/>
    <cellStyle name="Normal 6 11 6 26" xfId="4909"/>
    <cellStyle name="Normal 6 11 6 3" xfId="4910"/>
    <cellStyle name="Normal 6 11 6 4" xfId="4911"/>
    <cellStyle name="Normal 6 11 6 5" xfId="4912"/>
    <cellStyle name="Normal 6 11 6 6" xfId="4913"/>
    <cellStyle name="Normal 6 11 6 7" xfId="4914"/>
    <cellStyle name="Normal 6 11 6 8" xfId="4915"/>
    <cellStyle name="Normal 6 11 6 9" xfId="4916"/>
    <cellStyle name="Normal 6 11 6_Manual Consol" xfId="4917"/>
    <cellStyle name="Normal 6 11 7" xfId="4918"/>
    <cellStyle name="Normal 6 11 7 10" xfId="4919"/>
    <cellStyle name="Normal 6 11 7 11" xfId="4920"/>
    <cellStyle name="Normal 6 11 7 12" xfId="4921"/>
    <cellStyle name="Normal 6 11 7 13" xfId="4922"/>
    <cellStyle name="Normal 6 11 7 14" xfId="4923"/>
    <cellStyle name="Normal 6 11 7 15" xfId="4924"/>
    <cellStyle name="Normal 6 11 7 16" xfId="4925"/>
    <cellStyle name="Normal 6 11 7 17" xfId="4926"/>
    <cellStyle name="Normal 6 11 7 18" xfId="4927"/>
    <cellStyle name="Normal 6 11 7 19" xfId="4928"/>
    <cellStyle name="Normal 6 11 7 2" xfId="4929"/>
    <cellStyle name="Normal 6 11 7 20" xfId="4930"/>
    <cellStyle name="Normal 6 11 7 21" xfId="4931"/>
    <cellStyle name="Normal 6 11 7 22" xfId="4932"/>
    <cellStyle name="Normal 6 11 7 23" xfId="4933"/>
    <cellStyle name="Normal 6 11 7 24" xfId="4934"/>
    <cellStyle name="Normal 6 11 7 25" xfId="4935"/>
    <cellStyle name="Normal 6 11 7 26" xfId="4936"/>
    <cellStyle name="Normal 6 11 7 3" xfId="4937"/>
    <cellStyle name="Normal 6 11 7 4" xfId="4938"/>
    <cellStyle name="Normal 6 11 7 5" xfId="4939"/>
    <cellStyle name="Normal 6 11 7 6" xfId="4940"/>
    <cellStyle name="Normal 6 11 7 7" xfId="4941"/>
    <cellStyle name="Normal 6 11 7 8" xfId="4942"/>
    <cellStyle name="Normal 6 11 7 9" xfId="4943"/>
    <cellStyle name="Normal 6 11 7_Manual Consol" xfId="4944"/>
    <cellStyle name="Normal 6 11 8" xfId="4945"/>
    <cellStyle name="Normal 6 11 8 10" xfId="4946"/>
    <cellStyle name="Normal 6 11 8 11" xfId="4947"/>
    <cellStyle name="Normal 6 11 8 12" xfId="4948"/>
    <cellStyle name="Normal 6 11 8 13" xfId="4949"/>
    <cellStyle name="Normal 6 11 8 14" xfId="4950"/>
    <cellStyle name="Normal 6 11 8 15" xfId="4951"/>
    <cellStyle name="Normal 6 11 8 16" xfId="4952"/>
    <cellStyle name="Normal 6 11 8 17" xfId="4953"/>
    <cellStyle name="Normal 6 11 8 18" xfId="4954"/>
    <cellStyle name="Normal 6 11 8 19" xfId="4955"/>
    <cellStyle name="Normal 6 11 8 2" xfId="4956"/>
    <cellStyle name="Normal 6 11 8 20" xfId="4957"/>
    <cellStyle name="Normal 6 11 8 21" xfId="4958"/>
    <cellStyle name="Normal 6 11 8 22" xfId="4959"/>
    <cellStyle name="Normal 6 11 8 23" xfId="4960"/>
    <cellStyle name="Normal 6 11 8 24" xfId="4961"/>
    <cellStyle name="Normal 6 11 8 25" xfId="4962"/>
    <cellStyle name="Normal 6 11 8 26" xfId="4963"/>
    <cellStyle name="Normal 6 11 8 3" xfId="4964"/>
    <cellStyle name="Normal 6 11 8 4" xfId="4965"/>
    <cellStyle name="Normal 6 11 8 5" xfId="4966"/>
    <cellStyle name="Normal 6 11 8 6" xfId="4967"/>
    <cellStyle name="Normal 6 11 8 7" xfId="4968"/>
    <cellStyle name="Normal 6 11 8 8" xfId="4969"/>
    <cellStyle name="Normal 6 11 8 9" xfId="4970"/>
    <cellStyle name="Normal 6 11 8_Manual Consol" xfId="4971"/>
    <cellStyle name="Normal 6 11 9" xfId="4972"/>
    <cellStyle name="Normal 6 11 9 10" xfId="4973"/>
    <cellStyle name="Normal 6 11 9 11" xfId="4974"/>
    <cellStyle name="Normal 6 11 9 12" xfId="4975"/>
    <cellStyle name="Normal 6 11 9 13" xfId="4976"/>
    <cellStyle name="Normal 6 11 9 14" xfId="4977"/>
    <cellStyle name="Normal 6 11 9 15" xfId="4978"/>
    <cellStyle name="Normal 6 11 9 16" xfId="4979"/>
    <cellStyle name="Normal 6 11 9 17" xfId="4980"/>
    <cellStyle name="Normal 6 11 9 18" xfId="4981"/>
    <cellStyle name="Normal 6 11 9 19" xfId="4982"/>
    <cellStyle name="Normal 6 11 9 2" xfId="4983"/>
    <cellStyle name="Normal 6 11 9 20" xfId="4984"/>
    <cellStyle name="Normal 6 11 9 21" xfId="4985"/>
    <cellStyle name="Normal 6 11 9 22" xfId="4986"/>
    <cellStyle name="Normal 6 11 9 23" xfId="4987"/>
    <cellStyle name="Normal 6 11 9 24" xfId="4988"/>
    <cellStyle name="Normal 6 11 9 25" xfId="4989"/>
    <cellStyle name="Normal 6 11 9 26" xfId="4990"/>
    <cellStyle name="Normal 6 11 9 3" xfId="4991"/>
    <cellStyle name="Normal 6 11 9 4" xfId="4992"/>
    <cellStyle name="Normal 6 11 9 5" xfId="4993"/>
    <cellStyle name="Normal 6 11 9 6" xfId="4994"/>
    <cellStyle name="Normal 6 11 9 7" xfId="4995"/>
    <cellStyle name="Normal 6 11 9 8" xfId="4996"/>
    <cellStyle name="Normal 6 11 9 9" xfId="4997"/>
    <cellStyle name="Normal 6 11 9_Manual Consol" xfId="4998"/>
    <cellStyle name="Normal 6 11_Manual Consol" xfId="4999"/>
    <cellStyle name="Normal 6 12" xfId="5000"/>
    <cellStyle name="Normal 6 12 10" xfId="5001"/>
    <cellStyle name="Normal 6 12 10 10" xfId="5002"/>
    <cellStyle name="Normal 6 12 10 11" xfId="5003"/>
    <cellStyle name="Normal 6 12 10 12" xfId="5004"/>
    <cellStyle name="Normal 6 12 10 13" xfId="5005"/>
    <cellStyle name="Normal 6 12 10 14" xfId="5006"/>
    <cellStyle name="Normal 6 12 10 15" xfId="5007"/>
    <cellStyle name="Normal 6 12 10 16" xfId="5008"/>
    <cellStyle name="Normal 6 12 10 17" xfId="5009"/>
    <cellStyle name="Normal 6 12 10 18" xfId="5010"/>
    <cellStyle name="Normal 6 12 10 19" xfId="5011"/>
    <cellStyle name="Normal 6 12 10 2" xfId="5012"/>
    <cellStyle name="Normal 6 12 10 20" xfId="5013"/>
    <cellStyle name="Normal 6 12 10 21" xfId="5014"/>
    <cellStyle name="Normal 6 12 10 22" xfId="5015"/>
    <cellStyle name="Normal 6 12 10 23" xfId="5016"/>
    <cellStyle name="Normal 6 12 10 24" xfId="5017"/>
    <cellStyle name="Normal 6 12 10 25" xfId="5018"/>
    <cellStyle name="Normal 6 12 10 26" xfId="5019"/>
    <cellStyle name="Normal 6 12 10 3" xfId="5020"/>
    <cellStyle name="Normal 6 12 10 4" xfId="5021"/>
    <cellStyle name="Normal 6 12 10 5" xfId="5022"/>
    <cellStyle name="Normal 6 12 10 6" xfId="5023"/>
    <cellStyle name="Normal 6 12 10 7" xfId="5024"/>
    <cellStyle name="Normal 6 12 10 8" xfId="5025"/>
    <cellStyle name="Normal 6 12 10 9" xfId="5026"/>
    <cellStyle name="Normal 6 12 10_Manual Consol" xfId="5027"/>
    <cellStyle name="Normal 6 12 11" xfId="5028"/>
    <cellStyle name="Normal 6 12 12" xfId="5029"/>
    <cellStyle name="Normal 6 12 13" xfId="5030"/>
    <cellStyle name="Normal 6 12 14" xfId="5031"/>
    <cellStyle name="Normal 6 12 15" xfId="5032"/>
    <cellStyle name="Normal 6 12 16" xfId="5033"/>
    <cellStyle name="Normal 6 12 17" xfId="5034"/>
    <cellStyle name="Normal 6 12 18" xfId="5035"/>
    <cellStyle name="Normal 6 12 19" xfId="5036"/>
    <cellStyle name="Normal 6 12 2" xfId="5037"/>
    <cellStyle name="Normal 6 12 2 10" xfId="5038"/>
    <cellStyle name="Normal 6 12 2 11" xfId="5039"/>
    <cellStyle name="Normal 6 12 2 12" xfId="5040"/>
    <cellStyle name="Normal 6 12 2 13" xfId="5041"/>
    <cellStyle name="Normal 6 12 2 14" xfId="5042"/>
    <cellStyle name="Normal 6 12 2 15" xfId="5043"/>
    <cellStyle name="Normal 6 12 2 16" xfId="5044"/>
    <cellStyle name="Normal 6 12 2 17" xfId="5045"/>
    <cellStyle name="Normal 6 12 2 18" xfId="5046"/>
    <cellStyle name="Normal 6 12 2 19" xfId="5047"/>
    <cellStyle name="Normal 6 12 2 2" xfId="5048"/>
    <cellStyle name="Normal 6 12 2 2 10" xfId="5049"/>
    <cellStyle name="Normal 6 12 2 2 11" xfId="5050"/>
    <cellStyle name="Normal 6 12 2 2 12" xfId="5051"/>
    <cellStyle name="Normal 6 12 2 2 13" xfId="5052"/>
    <cellStyle name="Normal 6 12 2 2 14" xfId="5053"/>
    <cellStyle name="Normal 6 12 2 2 15" xfId="5054"/>
    <cellStyle name="Normal 6 12 2 2 16" xfId="5055"/>
    <cellStyle name="Normal 6 12 2 2 17" xfId="5056"/>
    <cellStyle name="Normal 6 12 2 2 18" xfId="5057"/>
    <cellStyle name="Normal 6 12 2 2 19" xfId="5058"/>
    <cellStyle name="Normal 6 12 2 2 2" xfId="5059"/>
    <cellStyle name="Normal 6 12 2 2 20" xfId="5060"/>
    <cellStyle name="Normal 6 12 2 2 21" xfId="5061"/>
    <cellStyle name="Normal 6 12 2 2 22" xfId="5062"/>
    <cellStyle name="Normal 6 12 2 2 23" xfId="5063"/>
    <cellStyle name="Normal 6 12 2 2 24" xfId="5064"/>
    <cellStyle name="Normal 6 12 2 2 25" xfId="5065"/>
    <cellStyle name="Normal 6 12 2 2 26" xfId="5066"/>
    <cellStyle name="Normal 6 12 2 2 3" xfId="5067"/>
    <cellStyle name="Normal 6 12 2 2 4" xfId="5068"/>
    <cellStyle name="Normal 6 12 2 2 5" xfId="5069"/>
    <cellStyle name="Normal 6 12 2 2 6" xfId="5070"/>
    <cellStyle name="Normal 6 12 2 2 7" xfId="5071"/>
    <cellStyle name="Normal 6 12 2 2 8" xfId="5072"/>
    <cellStyle name="Normal 6 12 2 2 9" xfId="5073"/>
    <cellStyle name="Normal 6 12 2 2_Manual Consol" xfId="5074"/>
    <cellStyle name="Normal 6 12 2 20" xfId="5075"/>
    <cellStyle name="Normal 6 12 2 21" xfId="5076"/>
    <cellStyle name="Normal 6 12 2 22" xfId="5077"/>
    <cellStyle name="Normal 6 12 2 23" xfId="5078"/>
    <cellStyle name="Normal 6 12 2 24" xfId="5079"/>
    <cellStyle name="Normal 6 12 2 25" xfId="5080"/>
    <cellStyle name="Normal 6 12 2 26" xfId="5081"/>
    <cellStyle name="Normal 6 12 2 27" xfId="5082"/>
    <cellStyle name="Normal 6 12 2 28" xfId="5083"/>
    <cellStyle name="Normal 6 12 2 29" xfId="5084"/>
    <cellStyle name="Normal 6 12 2 3" xfId="5085"/>
    <cellStyle name="Normal 6 12 2 3 10" xfId="5086"/>
    <cellStyle name="Normal 6 12 2 3 11" xfId="5087"/>
    <cellStyle name="Normal 6 12 2 3 12" xfId="5088"/>
    <cellStyle name="Normal 6 12 2 3 13" xfId="5089"/>
    <cellStyle name="Normal 6 12 2 3 14" xfId="5090"/>
    <cellStyle name="Normal 6 12 2 3 15" xfId="5091"/>
    <cellStyle name="Normal 6 12 2 3 16" xfId="5092"/>
    <cellStyle name="Normal 6 12 2 3 17" xfId="5093"/>
    <cellStyle name="Normal 6 12 2 3 18" xfId="5094"/>
    <cellStyle name="Normal 6 12 2 3 19" xfId="5095"/>
    <cellStyle name="Normal 6 12 2 3 2" xfId="5096"/>
    <cellStyle name="Normal 6 12 2 3 20" xfId="5097"/>
    <cellStyle name="Normal 6 12 2 3 21" xfId="5098"/>
    <cellStyle name="Normal 6 12 2 3 22" xfId="5099"/>
    <cellStyle name="Normal 6 12 2 3 23" xfId="5100"/>
    <cellStyle name="Normal 6 12 2 3 24" xfId="5101"/>
    <cellStyle name="Normal 6 12 2 3 25" xfId="5102"/>
    <cellStyle name="Normal 6 12 2 3 26" xfId="5103"/>
    <cellStyle name="Normal 6 12 2 3 3" xfId="5104"/>
    <cellStyle name="Normal 6 12 2 3 4" xfId="5105"/>
    <cellStyle name="Normal 6 12 2 3 5" xfId="5106"/>
    <cellStyle name="Normal 6 12 2 3 6" xfId="5107"/>
    <cellStyle name="Normal 6 12 2 3 7" xfId="5108"/>
    <cellStyle name="Normal 6 12 2 3 8" xfId="5109"/>
    <cellStyle name="Normal 6 12 2 3 9" xfId="5110"/>
    <cellStyle name="Normal 6 12 2 3_Manual Consol" xfId="5111"/>
    <cellStyle name="Normal 6 12 2 30" xfId="5112"/>
    <cellStyle name="Normal 6 12 2 31" xfId="5113"/>
    <cellStyle name="Normal 6 12 2 32" xfId="5114"/>
    <cellStyle name="Normal 6 12 2 33" xfId="5115"/>
    <cellStyle name="Normal 6 12 2 4" xfId="5116"/>
    <cellStyle name="Normal 6 12 2 4 10" xfId="5117"/>
    <cellStyle name="Normal 6 12 2 4 11" xfId="5118"/>
    <cellStyle name="Normal 6 12 2 4 12" xfId="5119"/>
    <cellStyle name="Normal 6 12 2 4 13" xfId="5120"/>
    <cellStyle name="Normal 6 12 2 4 14" xfId="5121"/>
    <cellStyle name="Normal 6 12 2 4 15" xfId="5122"/>
    <cellStyle name="Normal 6 12 2 4 16" xfId="5123"/>
    <cellStyle name="Normal 6 12 2 4 17" xfId="5124"/>
    <cellStyle name="Normal 6 12 2 4 18" xfId="5125"/>
    <cellStyle name="Normal 6 12 2 4 19" xfId="5126"/>
    <cellStyle name="Normal 6 12 2 4 2" xfId="5127"/>
    <cellStyle name="Normal 6 12 2 4 20" xfId="5128"/>
    <cellStyle name="Normal 6 12 2 4 21" xfId="5129"/>
    <cellStyle name="Normal 6 12 2 4 22" xfId="5130"/>
    <cellStyle name="Normal 6 12 2 4 23" xfId="5131"/>
    <cellStyle name="Normal 6 12 2 4 24" xfId="5132"/>
    <cellStyle name="Normal 6 12 2 4 25" xfId="5133"/>
    <cellStyle name="Normal 6 12 2 4 26" xfId="5134"/>
    <cellStyle name="Normal 6 12 2 4 3" xfId="5135"/>
    <cellStyle name="Normal 6 12 2 4 4" xfId="5136"/>
    <cellStyle name="Normal 6 12 2 4 5" xfId="5137"/>
    <cellStyle name="Normal 6 12 2 4 6" xfId="5138"/>
    <cellStyle name="Normal 6 12 2 4 7" xfId="5139"/>
    <cellStyle name="Normal 6 12 2 4 8" xfId="5140"/>
    <cellStyle name="Normal 6 12 2 4 9" xfId="5141"/>
    <cellStyle name="Normal 6 12 2 4_Manual Consol" xfId="5142"/>
    <cellStyle name="Normal 6 12 2 5" xfId="5143"/>
    <cellStyle name="Normal 6 12 2 5 10" xfId="5144"/>
    <cellStyle name="Normal 6 12 2 5 11" xfId="5145"/>
    <cellStyle name="Normal 6 12 2 5 12" xfId="5146"/>
    <cellStyle name="Normal 6 12 2 5 13" xfId="5147"/>
    <cellStyle name="Normal 6 12 2 5 14" xfId="5148"/>
    <cellStyle name="Normal 6 12 2 5 15" xfId="5149"/>
    <cellStyle name="Normal 6 12 2 5 16" xfId="5150"/>
    <cellStyle name="Normal 6 12 2 5 17" xfId="5151"/>
    <cellStyle name="Normal 6 12 2 5 18" xfId="5152"/>
    <cellStyle name="Normal 6 12 2 5 19" xfId="5153"/>
    <cellStyle name="Normal 6 12 2 5 2" xfId="5154"/>
    <cellStyle name="Normal 6 12 2 5 20" xfId="5155"/>
    <cellStyle name="Normal 6 12 2 5 21" xfId="5156"/>
    <cellStyle name="Normal 6 12 2 5 22" xfId="5157"/>
    <cellStyle name="Normal 6 12 2 5 23" xfId="5158"/>
    <cellStyle name="Normal 6 12 2 5 24" xfId="5159"/>
    <cellStyle name="Normal 6 12 2 5 25" xfId="5160"/>
    <cellStyle name="Normal 6 12 2 5 26" xfId="5161"/>
    <cellStyle name="Normal 6 12 2 5 3" xfId="5162"/>
    <cellStyle name="Normal 6 12 2 5 4" xfId="5163"/>
    <cellStyle name="Normal 6 12 2 5 5" xfId="5164"/>
    <cellStyle name="Normal 6 12 2 5 6" xfId="5165"/>
    <cellStyle name="Normal 6 12 2 5 7" xfId="5166"/>
    <cellStyle name="Normal 6 12 2 5 8" xfId="5167"/>
    <cellStyle name="Normal 6 12 2 5 9" xfId="5168"/>
    <cellStyle name="Normal 6 12 2 5_Manual Consol" xfId="5169"/>
    <cellStyle name="Normal 6 12 2 6" xfId="5170"/>
    <cellStyle name="Normal 6 12 2 6 10" xfId="5171"/>
    <cellStyle name="Normal 6 12 2 6 11" xfId="5172"/>
    <cellStyle name="Normal 6 12 2 6 12" xfId="5173"/>
    <cellStyle name="Normal 6 12 2 6 13" xfId="5174"/>
    <cellStyle name="Normal 6 12 2 6 14" xfId="5175"/>
    <cellStyle name="Normal 6 12 2 6 15" xfId="5176"/>
    <cellStyle name="Normal 6 12 2 6 16" xfId="5177"/>
    <cellStyle name="Normal 6 12 2 6 17" xfId="5178"/>
    <cellStyle name="Normal 6 12 2 6 18" xfId="5179"/>
    <cellStyle name="Normal 6 12 2 6 19" xfId="5180"/>
    <cellStyle name="Normal 6 12 2 6 2" xfId="5181"/>
    <cellStyle name="Normal 6 12 2 6 20" xfId="5182"/>
    <cellStyle name="Normal 6 12 2 6 21" xfId="5183"/>
    <cellStyle name="Normal 6 12 2 6 22" xfId="5184"/>
    <cellStyle name="Normal 6 12 2 6 23" xfId="5185"/>
    <cellStyle name="Normal 6 12 2 6 24" xfId="5186"/>
    <cellStyle name="Normal 6 12 2 6 25" xfId="5187"/>
    <cellStyle name="Normal 6 12 2 6 26" xfId="5188"/>
    <cellStyle name="Normal 6 12 2 6 3" xfId="5189"/>
    <cellStyle name="Normal 6 12 2 6 4" xfId="5190"/>
    <cellStyle name="Normal 6 12 2 6 5" xfId="5191"/>
    <cellStyle name="Normal 6 12 2 6 6" xfId="5192"/>
    <cellStyle name="Normal 6 12 2 6 7" xfId="5193"/>
    <cellStyle name="Normal 6 12 2 6 8" xfId="5194"/>
    <cellStyle name="Normal 6 12 2 6 9" xfId="5195"/>
    <cellStyle name="Normal 6 12 2 6_Manual Consol" xfId="5196"/>
    <cellStyle name="Normal 6 12 2 7" xfId="5197"/>
    <cellStyle name="Normal 6 12 2 7 10" xfId="5198"/>
    <cellStyle name="Normal 6 12 2 7 11" xfId="5199"/>
    <cellStyle name="Normal 6 12 2 7 12" xfId="5200"/>
    <cellStyle name="Normal 6 12 2 7 13" xfId="5201"/>
    <cellStyle name="Normal 6 12 2 7 14" xfId="5202"/>
    <cellStyle name="Normal 6 12 2 7 15" xfId="5203"/>
    <cellStyle name="Normal 6 12 2 7 16" xfId="5204"/>
    <cellStyle name="Normal 6 12 2 7 17" xfId="5205"/>
    <cellStyle name="Normal 6 12 2 7 18" xfId="5206"/>
    <cellStyle name="Normal 6 12 2 7 19" xfId="5207"/>
    <cellStyle name="Normal 6 12 2 7 2" xfId="5208"/>
    <cellStyle name="Normal 6 12 2 7 20" xfId="5209"/>
    <cellStyle name="Normal 6 12 2 7 21" xfId="5210"/>
    <cellStyle name="Normal 6 12 2 7 22" xfId="5211"/>
    <cellStyle name="Normal 6 12 2 7 23" xfId="5212"/>
    <cellStyle name="Normal 6 12 2 7 24" xfId="5213"/>
    <cellStyle name="Normal 6 12 2 7 25" xfId="5214"/>
    <cellStyle name="Normal 6 12 2 7 26" xfId="5215"/>
    <cellStyle name="Normal 6 12 2 7 3" xfId="5216"/>
    <cellStyle name="Normal 6 12 2 7 4" xfId="5217"/>
    <cellStyle name="Normal 6 12 2 7 5" xfId="5218"/>
    <cellStyle name="Normal 6 12 2 7 6" xfId="5219"/>
    <cellStyle name="Normal 6 12 2 7 7" xfId="5220"/>
    <cellStyle name="Normal 6 12 2 7 8" xfId="5221"/>
    <cellStyle name="Normal 6 12 2 7 9" xfId="5222"/>
    <cellStyle name="Normal 6 12 2 7_Manual Consol" xfId="5223"/>
    <cellStyle name="Normal 6 12 2 8" xfId="5224"/>
    <cellStyle name="Normal 6 12 2 8 10" xfId="5225"/>
    <cellStyle name="Normal 6 12 2 8 11" xfId="5226"/>
    <cellStyle name="Normal 6 12 2 8 12" xfId="5227"/>
    <cellStyle name="Normal 6 12 2 8 13" xfId="5228"/>
    <cellStyle name="Normal 6 12 2 8 14" xfId="5229"/>
    <cellStyle name="Normal 6 12 2 8 15" xfId="5230"/>
    <cellStyle name="Normal 6 12 2 8 16" xfId="5231"/>
    <cellStyle name="Normal 6 12 2 8 17" xfId="5232"/>
    <cellStyle name="Normal 6 12 2 8 18" xfId="5233"/>
    <cellStyle name="Normal 6 12 2 8 19" xfId="5234"/>
    <cellStyle name="Normal 6 12 2 8 2" xfId="5235"/>
    <cellStyle name="Normal 6 12 2 8 20" xfId="5236"/>
    <cellStyle name="Normal 6 12 2 8 21" xfId="5237"/>
    <cellStyle name="Normal 6 12 2 8 22" xfId="5238"/>
    <cellStyle name="Normal 6 12 2 8 23" xfId="5239"/>
    <cellStyle name="Normal 6 12 2 8 24" xfId="5240"/>
    <cellStyle name="Normal 6 12 2 8 25" xfId="5241"/>
    <cellStyle name="Normal 6 12 2 8 26" xfId="5242"/>
    <cellStyle name="Normal 6 12 2 8 3" xfId="5243"/>
    <cellStyle name="Normal 6 12 2 8 4" xfId="5244"/>
    <cellStyle name="Normal 6 12 2 8 5" xfId="5245"/>
    <cellStyle name="Normal 6 12 2 8 6" xfId="5246"/>
    <cellStyle name="Normal 6 12 2 8 7" xfId="5247"/>
    <cellStyle name="Normal 6 12 2 8 8" xfId="5248"/>
    <cellStyle name="Normal 6 12 2 8 9" xfId="5249"/>
    <cellStyle name="Normal 6 12 2 8_Manual Consol" xfId="5250"/>
    <cellStyle name="Normal 6 12 2 9" xfId="5251"/>
    <cellStyle name="Normal 6 12 2_Manual Consol" xfId="5252"/>
    <cellStyle name="Normal 6 12 20" xfId="5253"/>
    <cellStyle name="Normal 6 12 21" xfId="5254"/>
    <cellStyle name="Normal 6 12 22" xfId="5255"/>
    <cellStyle name="Normal 6 12 23" xfId="5256"/>
    <cellStyle name="Normal 6 12 24" xfId="5257"/>
    <cellStyle name="Normal 6 12 25" xfId="5258"/>
    <cellStyle name="Normal 6 12 26" xfId="5259"/>
    <cellStyle name="Normal 6 12 27" xfId="5260"/>
    <cellStyle name="Normal 6 12 28" xfId="5261"/>
    <cellStyle name="Normal 6 12 29" xfId="5262"/>
    <cellStyle name="Normal 6 12 3" xfId="5263"/>
    <cellStyle name="Normal 6 12 3 10" xfId="5264"/>
    <cellStyle name="Normal 6 12 3 11" xfId="5265"/>
    <cellStyle name="Normal 6 12 3 12" xfId="5266"/>
    <cellStyle name="Normal 6 12 3 13" xfId="5267"/>
    <cellStyle name="Normal 6 12 3 14" xfId="5268"/>
    <cellStyle name="Normal 6 12 3 15" xfId="5269"/>
    <cellStyle name="Normal 6 12 3 16" xfId="5270"/>
    <cellStyle name="Normal 6 12 3 17" xfId="5271"/>
    <cellStyle name="Normal 6 12 3 18" xfId="5272"/>
    <cellStyle name="Normal 6 12 3 19" xfId="5273"/>
    <cellStyle name="Normal 6 12 3 2" xfId="5274"/>
    <cellStyle name="Normal 6 12 3 2 10" xfId="5275"/>
    <cellStyle name="Normal 6 12 3 2 11" xfId="5276"/>
    <cellStyle name="Normal 6 12 3 2 12" xfId="5277"/>
    <cellStyle name="Normal 6 12 3 2 13" xfId="5278"/>
    <cellStyle name="Normal 6 12 3 2 14" xfId="5279"/>
    <cellStyle name="Normal 6 12 3 2 15" xfId="5280"/>
    <cellStyle name="Normal 6 12 3 2 16" xfId="5281"/>
    <cellStyle name="Normal 6 12 3 2 17" xfId="5282"/>
    <cellStyle name="Normal 6 12 3 2 18" xfId="5283"/>
    <cellStyle name="Normal 6 12 3 2 19" xfId="5284"/>
    <cellStyle name="Normal 6 12 3 2 2" xfId="5285"/>
    <cellStyle name="Normal 6 12 3 2 20" xfId="5286"/>
    <cellStyle name="Normal 6 12 3 2 21" xfId="5287"/>
    <cellStyle name="Normal 6 12 3 2 22" xfId="5288"/>
    <cellStyle name="Normal 6 12 3 2 23" xfId="5289"/>
    <cellStyle name="Normal 6 12 3 2 24" xfId="5290"/>
    <cellStyle name="Normal 6 12 3 2 25" xfId="5291"/>
    <cellStyle name="Normal 6 12 3 2 26" xfId="5292"/>
    <cellStyle name="Normal 6 12 3 2 3" xfId="5293"/>
    <cellStyle name="Normal 6 12 3 2 4" xfId="5294"/>
    <cellStyle name="Normal 6 12 3 2 5" xfId="5295"/>
    <cellStyle name="Normal 6 12 3 2 6" xfId="5296"/>
    <cellStyle name="Normal 6 12 3 2 7" xfId="5297"/>
    <cellStyle name="Normal 6 12 3 2 8" xfId="5298"/>
    <cellStyle name="Normal 6 12 3 2 9" xfId="5299"/>
    <cellStyle name="Normal 6 12 3 2_Manual Consol" xfId="5300"/>
    <cellStyle name="Normal 6 12 3 20" xfId="5301"/>
    <cellStyle name="Normal 6 12 3 21" xfId="5302"/>
    <cellStyle name="Normal 6 12 3 22" xfId="5303"/>
    <cellStyle name="Normal 6 12 3 23" xfId="5304"/>
    <cellStyle name="Normal 6 12 3 24" xfId="5305"/>
    <cellStyle name="Normal 6 12 3 25" xfId="5306"/>
    <cellStyle name="Normal 6 12 3 26" xfId="5307"/>
    <cellStyle name="Normal 6 12 3 27" xfId="5308"/>
    <cellStyle name="Normal 6 12 3 3" xfId="5309"/>
    <cellStyle name="Normal 6 12 3 4" xfId="5310"/>
    <cellStyle name="Normal 6 12 3 5" xfId="5311"/>
    <cellStyle name="Normal 6 12 3 6" xfId="5312"/>
    <cellStyle name="Normal 6 12 3 7" xfId="5313"/>
    <cellStyle name="Normal 6 12 3 8" xfId="5314"/>
    <cellStyle name="Normal 6 12 3 9" xfId="5315"/>
    <cellStyle name="Normal 6 12 3_Manual Consol" xfId="5316"/>
    <cellStyle name="Normal 6 12 30" xfId="5317"/>
    <cellStyle name="Normal 6 12 31" xfId="5318"/>
    <cellStyle name="Normal 6 12 32" xfId="5319"/>
    <cellStyle name="Normal 6 12 33" xfId="5320"/>
    <cellStyle name="Normal 6 12 34" xfId="5321"/>
    <cellStyle name="Normal 6 12 35" xfId="5322"/>
    <cellStyle name="Normal 6 12 4" xfId="5323"/>
    <cellStyle name="Normal 6 12 4 10" xfId="5324"/>
    <cellStyle name="Normal 6 12 4 11" xfId="5325"/>
    <cellStyle name="Normal 6 12 4 12" xfId="5326"/>
    <cellStyle name="Normal 6 12 4 13" xfId="5327"/>
    <cellStyle name="Normal 6 12 4 14" xfId="5328"/>
    <cellStyle name="Normal 6 12 4 15" xfId="5329"/>
    <cellStyle name="Normal 6 12 4 16" xfId="5330"/>
    <cellStyle name="Normal 6 12 4 17" xfId="5331"/>
    <cellStyle name="Normal 6 12 4 18" xfId="5332"/>
    <cellStyle name="Normal 6 12 4 19" xfId="5333"/>
    <cellStyle name="Normal 6 12 4 2" xfId="5334"/>
    <cellStyle name="Normal 6 12 4 2 10" xfId="5335"/>
    <cellStyle name="Normal 6 12 4 2 11" xfId="5336"/>
    <cellStyle name="Normal 6 12 4 2 12" xfId="5337"/>
    <cellStyle name="Normal 6 12 4 2 13" xfId="5338"/>
    <cellStyle name="Normal 6 12 4 2 14" xfId="5339"/>
    <cellStyle name="Normal 6 12 4 2 15" xfId="5340"/>
    <cellStyle name="Normal 6 12 4 2 16" xfId="5341"/>
    <cellStyle name="Normal 6 12 4 2 17" xfId="5342"/>
    <cellStyle name="Normal 6 12 4 2 18" xfId="5343"/>
    <cellStyle name="Normal 6 12 4 2 19" xfId="5344"/>
    <cellStyle name="Normal 6 12 4 2 2" xfId="5345"/>
    <cellStyle name="Normal 6 12 4 2 20" xfId="5346"/>
    <cellStyle name="Normal 6 12 4 2 21" xfId="5347"/>
    <cellStyle name="Normal 6 12 4 2 22" xfId="5348"/>
    <cellStyle name="Normal 6 12 4 2 23" xfId="5349"/>
    <cellStyle name="Normal 6 12 4 2 24" xfId="5350"/>
    <cellStyle name="Normal 6 12 4 2 25" xfId="5351"/>
    <cellStyle name="Normal 6 12 4 2 26" xfId="5352"/>
    <cellStyle name="Normal 6 12 4 2 3" xfId="5353"/>
    <cellStyle name="Normal 6 12 4 2 4" xfId="5354"/>
    <cellStyle name="Normal 6 12 4 2 5" xfId="5355"/>
    <cellStyle name="Normal 6 12 4 2 6" xfId="5356"/>
    <cellStyle name="Normal 6 12 4 2 7" xfId="5357"/>
    <cellStyle name="Normal 6 12 4 2 8" xfId="5358"/>
    <cellStyle name="Normal 6 12 4 2 9" xfId="5359"/>
    <cellStyle name="Normal 6 12 4 2_Manual Consol" xfId="5360"/>
    <cellStyle name="Normal 6 12 4 20" xfId="5361"/>
    <cellStyle name="Normal 6 12 4 21" xfId="5362"/>
    <cellStyle name="Normal 6 12 4 22" xfId="5363"/>
    <cellStyle name="Normal 6 12 4 23" xfId="5364"/>
    <cellStyle name="Normal 6 12 4 24" xfId="5365"/>
    <cellStyle name="Normal 6 12 4 25" xfId="5366"/>
    <cellStyle name="Normal 6 12 4 26" xfId="5367"/>
    <cellStyle name="Normal 6 12 4 27" xfId="5368"/>
    <cellStyle name="Normal 6 12 4 3" xfId="5369"/>
    <cellStyle name="Normal 6 12 4 4" xfId="5370"/>
    <cellStyle name="Normal 6 12 4 5" xfId="5371"/>
    <cellStyle name="Normal 6 12 4 6" xfId="5372"/>
    <cellStyle name="Normal 6 12 4 7" xfId="5373"/>
    <cellStyle name="Normal 6 12 4 8" xfId="5374"/>
    <cellStyle name="Normal 6 12 4 9" xfId="5375"/>
    <cellStyle name="Normal 6 12 4_Manual Consol" xfId="5376"/>
    <cellStyle name="Normal 6 12 5" xfId="5377"/>
    <cellStyle name="Normal 6 12 5 10" xfId="5378"/>
    <cellStyle name="Normal 6 12 5 11" xfId="5379"/>
    <cellStyle name="Normal 6 12 5 12" xfId="5380"/>
    <cellStyle name="Normal 6 12 5 13" xfId="5381"/>
    <cellStyle name="Normal 6 12 5 14" xfId="5382"/>
    <cellStyle name="Normal 6 12 5 15" xfId="5383"/>
    <cellStyle name="Normal 6 12 5 16" xfId="5384"/>
    <cellStyle name="Normal 6 12 5 17" xfId="5385"/>
    <cellStyle name="Normal 6 12 5 18" xfId="5386"/>
    <cellStyle name="Normal 6 12 5 19" xfId="5387"/>
    <cellStyle name="Normal 6 12 5 2" xfId="5388"/>
    <cellStyle name="Normal 6 12 5 20" xfId="5389"/>
    <cellStyle name="Normal 6 12 5 21" xfId="5390"/>
    <cellStyle name="Normal 6 12 5 22" xfId="5391"/>
    <cellStyle name="Normal 6 12 5 23" xfId="5392"/>
    <cellStyle name="Normal 6 12 5 24" xfId="5393"/>
    <cellStyle name="Normal 6 12 5 25" xfId="5394"/>
    <cellStyle name="Normal 6 12 5 26" xfId="5395"/>
    <cellStyle name="Normal 6 12 5 3" xfId="5396"/>
    <cellStyle name="Normal 6 12 5 4" xfId="5397"/>
    <cellStyle name="Normal 6 12 5 5" xfId="5398"/>
    <cellStyle name="Normal 6 12 5 6" xfId="5399"/>
    <cellStyle name="Normal 6 12 5 7" xfId="5400"/>
    <cellStyle name="Normal 6 12 5 8" xfId="5401"/>
    <cellStyle name="Normal 6 12 5 9" xfId="5402"/>
    <cellStyle name="Normal 6 12 5_Manual Consol" xfId="5403"/>
    <cellStyle name="Normal 6 12 6" xfId="5404"/>
    <cellStyle name="Normal 6 12 6 10" xfId="5405"/>
    <cellStyle name="Normal 6 12 6 11" xfId="5406"/>
    <cellStyle name="Normal 6 12 6 12" xfId="5407"/>
    <cellStyle name="Normal 6 12 6 13" xfId="5408"/>
    <cellStyle name="Normal 6 12 6 14" xfId="5409"/>
    <cellStyle name="Normal 6 12 6 15" xfId="5410"/>
    <cellStyle name="Normal 6 12 6 16" xfId="5411"/>
    <cellStyle name="Normal 6 12 6 17" xfId="5412"/>
    <cellStyle name="Normal 6 12 6 18" xfId="5413"/>
    <cellStyle name="Normal 6 12 6 19" xfId="5414"/>
    <cellStyle name="Normal 6 12 6 2" xfId="5415"/>
    <cellStyle name="Normal 6 12 6 20" xfId="5416"/>
    <cellStyle name="Normal 6 12 6 21" xfId="5417"/>
    <cellStyle name="Normal 6 12 6 22" xfId="5418"/>
    <cellStyle name="Normal 6 12 6 23" xfId="5419"/>
    <cellStyle name="Normal 6 12 6 24" xfId="5420"/>
    <cellStyle name="Normal 6 12 6 25" xfId="5421"/>
    <cellStyle name="Normal 6 12 6 26" xfId="5422"/>
    <cellStyle name="Normal 6 12 6 3" xfId="5423"/>
    <cellStyle name="Normal 6 12 6 4" xfId="5424"/>
    <cellStyle name="Normal 6 12 6 5" xfId="5425"/>
    <cellStyle name="Normal 6 12 6 6" xfId="5426"/>
    <cellStyle name="Normal 6 12 6 7" xfId="5427"/>
    <cellStyle name="Normal 6 12 6 8" xfId="5428"/>
    <cellStyle name="Normal 6 12 6 9" xfId="5429"/>
    <cellStyle name="Normal 6 12 6_Manual Consol" xfId="5430"/>
    <cellStyle name="Normal 6 12 7" xfId="5431"/>
    <cellStyle name="Normal 6 12 7 10" xfId="5432"/>
    <cellStyle name="Normal 6 12 7 11" xfId="5433"/>
    <cellStyle name="Normal 6 12 7 12" xfId="5434"/>
    <cellStyle name="Normal 6 12 7 13" xfId="5435"/>
    <cellStyle name="Normal 6 12 7 14" xfId="5436"/>
    <cellStyle name="Normal 6 12 7 15" xfId="5437"/>
    <cellStyle name="Normal 6 12 7 16" xfId="5438"/>
    <cellStyle name="Normal 6 12 7 17" xfId="5439"/>
    <cellStyle name="Normal 6 12 7 18" xfId="5440"/>
    <cellStyle name="Normal 6 12 7 19" xfId="5441"/>
    <cellStyle name="Normal 6 12 7 2" xfId="5442"/>
    <cellStyle name="Normal 6 12 7 20" xfId="5443"/>
    <cellStyle name="Normal 6 12 7 21" xfId="5444"/>
    <cellStyle name="Normal 6 12 7 22" xfId="5445"/>
    <cellStyle name="Normal 6 12 7 23" xfId="5446"/>
    <cellStyle name="Normal 6 12 7 24" xfId="5447"/>
    <cellStyle name="Normal 6 12 7 25" xfId="5448"/>
    <cellStyle name="Normal 6 12 7 26" xfId="5449"/>
    <cellStyle name="Normal 6 12 7 3" xfId="5450"/>
    <cellStyle name="Normal 6 12 7 4" xfId="5451"/>
    <cellStyle name="Normal 6 12 7 5" xfId="5452"/>
    <cellStyle name="Normal 6 12 7 6" xfId="5453"/>
    <cellStyle name="Normal 6 12 7 7" xfId="5454"/>
    <cellStyle name="Normal 6 12 7 8" xfId="5455"/>
    <cellStyle name="Normal 6 12 7 9" xfId="5456"/>
    <cellStyle name="Normal 6 12 7_Manual Consol" xfId="5457"/>
    <cellStyle name="Normal 6 12 8" xfId="5458"/>
    <cellStyle name="Normal 6 12 8 10" xfId="5459"/>
    <cellStyle name="Normal 6 12 8 11" xfId="5460"/>
    <cellStyle name="Normal 6 12 8 12" xfId="5461"/>
    <cellStyle name="Normal 6 12 8 13" xfId="5462"/>
    <cellStyle name="Normal 6 12 8 14" xfId="5463"/>
    <cellStyle name="Normal 6 12 8 15" xfId="5464"/>
    <cellStyle name="Normal 6 12 8 16" xfId="5465"/>
    <cellStyle name="Normal 6 12 8 17" xfId="5466"/>
    <cellStyle name="Normal 6 12 8 18" xfId="5467"/>
    <cellStyle name="Normal 6 12 8 19" xfId="5468"/>
    <cellStyle name="Normal 6 12 8 2" xfId="5469"/>
    <cellStyle name="Normal 6 12 8 20" xfId="5470"/>
    <cellStyle name="Normal 6 12 8 21" xfId="5471"/>
    <cellStyle name="Normal 6 12 8 22" xfId="5472"/>
    <cellStyle name="Normal 6 12 8 23" xfId="5473"/>
    <cellStyle name="Normal 6 12 8 24" xfId="5474"/>
    <cellStyle name="Normal 6 12 8 25" xfId="5475"/>
    <cellStyle name="Normal 6 12 8 26" xfId="5476"/>
    <cellStyle name="Normal 6 12 8 3" xfId="5477"/>
    <cellStyle name="Normal 6 12 8 4" xfId="5478"/>
    <cellStyle name="Normal 6 12 8 5" xfId="5479"/>
    <cellStyle name="Normal 6 12 8 6" xfId="5480"/>
    <cellStyle name="Normal 6 12 8 7" xfId="5481"/>
    <cellStyle name="Normal 6 12 8 8" xfId="5482"/>
    <cellStyle name="Normal 6 12 8 9" xfId="5483"/>
    <cellStyle name="Normal 6 12 8_Manual Consol" xfId="5484"/>
    <cellStyle name="Normal 6 12 9" xfId="5485"/>
    <cellStyle name="Normal 6 12 9 10" xfId="5486"/>
    <cellStyle name="Normal 6 12 9 11" xfId="5487"/>
    <cellStyle name="Normal 6 12 9 12" xfId="5488"/>
    <cellStyle name="Normal 6 12 9 13" xfId="5489"/>
    <cellStyle name="Normal 6 12 9 14" xfId="5490"/>
    <cellStyle name="Normal 6 12 9 15" xfId="5491"/>
    <cellStyle name="Normal 6 12 9 16" xfId="5492"/>
    <cellStyle name="Normal 6 12 9 17" xfId="5493"/>
    <cellStyle name="Normal 6 12 9 18" xfId="5494"/>
    <cellStyle name="Normal 6 12 9 19" xfId="5495"/>
    <cellStyle name="Normal 6 12 9 2" xfId="5496"/>
    <cellStyle name="Normal 6 12 9 20" xfId="5497"/>
    <cellStyle name="Normal 6 12 9 21" xfId="5498"/>
    <cellStyle name="Normal 6 12 9 22" xfId="5499"/>
    <cellStyle name="Normal 6 12 9 23" xfId="5500"/>
    <cellStyle name="Normal 6 12 9 24" xfId="5501"/>
    <cellStyle name="Normal 6 12 9 25" xfId="5502"/>
    <cellStyle name="Normal 6 12 9 26" xfId="5503"/>
    <cellStyle name="Normal 6 12 9 3" xfId="5504"/>
    <cellStyle name="Normal 6 12 9 4" xfId="5505"/>
    <cellStyle name="Normal 6 12 9 5" xfId="5506"/>
    <cellStyle name="Normal 6 12 9 6" xfId="5507"/>
    <cellStyle name="Normal 6 12 9 7" xfId="5508"/>
    <cellStyle name="Normal 6 12 9 8" xfId="5509"/>
    <cellStyle name="Normal 6 12 9 9" xfId="5510"/>
    <cellStyle name="Normal 6 12 9_Manual Consol" xfId="5511"/>
    <cellStyle name="Normal 6 12_Manual Consol" xfId="5512"/>
    <cellStyle name="Normal 6 13" xfId="5513"/>
    <cellStyle name="Normal 6 13 10" xfId="5514"/>
    <cellStyle name="Normal 6 13 10 10" xfId="5515"/>
    <cellStyle name="Normal 6 13 10 11" xfId="5516"/>
    <cellStyle name="Normal 6 13 10 12" xfId="5517"/>
    <cellStyle name="Normal 6 13 10 13" xfId="5518"/>
    <cellStyle name="Normal 6 13 10 14" xfId="5519"/>
    <cellStyle name="Normal 6 13 10 15" xfId="5520"/>
    <cellStyle name="Normal 6 13 10 16" xfId="5521"/>
    <cellStyle name="Normal 6 13 10 17" xfId="5522"/>
    <cellStyle name="Normal 6 13 10 18" xfId="5523"/>
    <cellStyle name="Normal 6 13 10 19" xfId="5524"/>
    <cellStyle name="Normal 6 13 10 2" xfId="5525"/>
    <cellStyle name="Normal 6 13 10 20" xfId="5526"/>
    <cellStyle name="Normal 6 13 10 21" xfId="5527"/>
    <cellStyle name="Normal 6 13 10 22" xfId="5528"/>
    <cellStyle name="Normal 6 13 10 23" xfId="5529"/>
    <cellStyle name="Normal 6 13 10 24" xfId="5530"/>
    <cellStyle name="Normal 6 13 10 25" xfId="5531"/>
    <cellStyle name="Normal 6 13 10 26" xfId="5532"/>
    <cellStyle name="Normal 6 13 10 3" xfId="5533"/>
    <cellStyle name="Normal 6 13 10 4" xfId="5534"/>
    <cellStyle name="Normal 6 13 10 5" xfId="5535"/>
    <cellStyle name="Normal 6 13 10 6" xfId="5536"/>
    <cellStyle name="Normal 6 13 10 7" xfId="5537"/>
    <cellStyle name="Normal 6 13 10 8" xfId="5538"/>
    <cellStyle name="Normal 6 13 10 9" xfId="5539"/>
    <cellStyle name="Normal 6 13 10_Manual Consol" xfId="5540"/>
    <cellStyle name="Normal 6 13 11" xfId="5541"/>
    <cellStyle name="Normal 6 13 12" xfId="5542"/>
    <cellStyle name="Normal 6 13 13" xfId="5543"/>
    <cellStyle name="Normal 6 13 14" xfId="5544"/>
    <cellStyle name="Normal 6 13 15" xfId="5545"/>
    <cellStyle name="Normal 6 13 16" xfId="5546"/>
    <cellStyle name="Normal 6 13 17" xfId="5547"/>
    <cellStyle name="Normal 6 13 18" xfId="5548"/>
    <cellStyle name="Normal 6 13 19" xfId="5549"/>
    <cellStyle name="Normal 6 13 2" xfId="5550"/>
    <cellStyle name="Normal 6 13 2 10" xfId="5551"/>
    <cellStyle name="Normal 6 13 2 11" xfId="5552"/>
    <cellStyle name="Normal 6 13 2 12" xfId="5553"/>
    <cellStyle name="Normal 6 13 2 13" xfId="5554"/>
    <cellStyle name="Normal 6 13 2 14" xfId="5555"/>
    <cellStyle name="Normal 6 13 2 15" xfId="5556"/>
    <cellStyle name="Normal 6 13 2 16" xfId="5557"/>
    <cellStyle name="Normal 6 13 2 17" xfId="5558"/>
    <cellStyle name="Normal 6 13 2 18" xfId="5559"/>
    <cellStyle name="Normal 6 13 2 19" xfId="5560"/>
    <cellStyle name="Normal 6 13 2 2" xfId="5561"/>
    <cellStyle name="Normal 6 13 2 2 10" xfId="5562"/>
    <cellStyle name="Normal 6 13 2 2 11" xfId="5563"/>
    <cellStyle name="Normal 6 13 2 2 12" xfId="5564"/>
    <cellStyle name="Normal 6 13 2 2 13" xfId="5565"/>
    <cellStyle name="Normal 6 13 2 2 14" xfId="5566"/>
    <cellStyle name="Normal 6 13 2 2 15" xfId="5567"/>
    <cellStyle name="Normal 6 13 2 2 16" xfId="5568"/>
    <cellStyle name="Normal 6 13 2 2 17" xfId="5569"/>
    <cellStyle name="Normal 6 13 2 2 18" xfId="5570"/>
    <cellStyle name="Normal 6 13 2 2 19" xfId="5571"/>
    <cellStyle name="Normal 6 13 2 2 2" xfId="5572"/>
    <cellStyle name="Normal 6 13 2 2 20" xfId="5573"/>
    <cellStyle name="Normal 6 13 2 2 21" xfId="5574"/>
    <cellStyle name="Normal 6 13 2 2 22" xfId="5575"/>
    <cellStyle name="Normal 6 13 2 2 23" xfId="5576"/>
    <cellStyle name="Normal 6 13 2 2 24" xfId="5577"/>
    <cellStyle name="Normal 6 13 2 2 25" xfId="5578"/>
    <cellStyle name="Normal 6 13 2 2 26" xfId="5579"/>
    <cellStyle name="Normal 6 13 2 2 3" xfId="5580"/>
    <cellStyle name="Normal 6 13 2 2 4" xfId="5581"/>
    <cellStyle name="Normal 6 13 2 2 5" xfId="5582"/>
    <cellStyle name="Normal 6 13 2 2 6" xfId="5583"/>
    <cellStyle name="Normal 6 13 2 2 7" xfId="5584"/>
    <cellStyle name="Normal 6 13 2 2 8" xfId="5585"/>
    <cellStyle name="Normal 6 13 2 2 9" xfId="5586"/>
    <cellStyle name="Normal 6 13 2 2_Manual Consol" xfId="5587"/>
    <cellStyle name="Normal 6 13 2 20" xfId="5588"/>
    <cellStyle name="Normal 6 13 2 21" xfId="5589"/>
    <cellStyle name="Normal 6 13 2 22" xfId="5590"/>
    <cellStyle name="Normal 6 13 2 23" xfId="5591"/>
    <cellStyle name="Normal 6 13 2 24" xfId="5592"/>
    <cellStyle name="Normal 6 13 2 25" xfId="5593"/>
    <cellStyle name="Normal 6 13 2 26" xfId="5594"/>
    <cellStyle name="Normal 6 13 2 27" xfId="5595"/>
    <cellStyle name="Normal 6 13 2 28" xfId="5596"/>
    <cellStyle name="Normal 6 13 2 29" xfId="5597"/>
    <cellStyle name="Normal 6 13 2 3" xfId="5598"/>
    <cellStyle name="Normal 6 13 2 3 10" xfId="5599"/>
    <cellStyle name="Normal 6 13 2 3 11" xfId="5600"/>
    <cellStyle name="Normal 6 13 2 3 12" xfId="5601"/>
    <cellStyle name="Normal 6 13 2 3 13" xfId="5602"/>
    <cellStyle name="Normal 6 13 2 3 14" xfId="5603"/>
    <cellStyle name="Normal 6 13 2 3 15" xfId="5604"/>
    <cellStyle name="Normal 6 13 2 3 16" xfId="5605"/>
    <cellStyle name="Normal 6 13 2 3 17" xfId="5606"/>
    <cellStyle name="Normal 6 13 2 3 18" xfId="5607"/>
    <cellStyle name="Normal 6 13 2 3 19" xfId="5608"/>
    <cellStyle name="Normal 6 13 2 3 2" xfId="5609"/>
    <cellStyle name="Normal 6 13 2 3 20" xfId="5610"/>
    <cellStyle name="Normal 6 13 2 3 21" xfId="5611"/>
    <cellStyle name="Normal 6 13 2 3 22" xfId="5612"/>
    <cellStyle name="Normal 6 13 2 3 23" xfId="5613"/>
    <cellStyle name="Normal 6 13 2 3 24" xfId="5614"/>
    <cellStyle name="Normal 6 13 2 3 25" xfId="5615"/>
    <cellStyle name="Normal 6 13 2 3 26" xfId="5616"/>
    <cellStyle name="Normal 6 13 2 3 3" xfId="5617"/>
    <cellStyle name="Normal 6 13 2 3 4" xfId="5618"/>
    <cellStyle name="Normal 6 13 2 3 5" xfId="5619"/>
    <cellStyle name="Normal 6 13 2 3 6" xfId="5620"/>
    <cellStyle name="Normal 6 13 2 3 7" xfId="5621"/>
    <cellStyle name="Normal 6 13 2 3 8" xfId="5622"/>
    <cellStyle name="Normal 6 13 2 3 9" xfId="5623"/>
    <cellStyle name="Normal 6 13 2 3_Manual Consol" xfId="5624"/>
    <cellStyle name="Normal 6 13 2 30" xfId="5625"/>
    <cellStyle name="Normal 6 13 2 31" xfId="5626"/>
    <cellStyle name="Normal 6 13 2 32" xfId="5627"/>
    <cellStyle name="Normal 6 13 2 33" xfId="5628"/>
    <cellStyle name="Normal 6 13 2 4" xfId="5629"/>
    <cellStyle name="Normal 6 13 2 4 10" xfId="5630"/>
    <cellStyle name="Normal 6 13 2 4 11" xfId="5631"/>
    <cellStyle name="Normal 6 13 2 4 12" xfId="5632"/>
    <cellStyle name="Normal 6 13 2 4 13" xfId="5633"/>
    <cellStyle name="Normal 6 13 2 4 14" xfId="5634"/>
    <cellStyle name="Normal 6 13 2 4 15" xfId="5635"/>
    <cellStyle name="Normal 6 13 2 4 16" xfId="5636"/>
    <cellStyle name="Normal 6 13 2 4 17" xfId="5637"/>
    <cellStyle name="Normal 6 13 2 4 18" xfId="5638"/>
    <cellStyle name="Normal 6 13 2 4 19" xfId="5639"/>
    <cellStyle name="Normal 6 13 2 4 2" xfId="5640"/>
    <cellStyle name="Normal 6 13 2 4 20" xfId="5641"/>
    <cellStyle name="Normal 6 13 2 4 21" xfId="5642"/>
    <cellStyle name="Normal 6 13 2 4 22" xfId="5643"/>
    <cellStyle name="Normal 6 13 2 4 23" xfId="5644"/>
    <cellStyle name="Normal 6 13 2 4 24" xfId="5645"/>
    <cellStyle name="Normal 6 13 2 4 25" xfId="5646"/>
    <cellStyle name="Normal 6 13 2 4 26" xfId="5647"/>
    <cellStyle name="Normal 6 13 2 4 3" xfId="5648"/>
    <cellStyle name="Normal 6 13 2 4 4" xfId="5649"/>
    <cellStyle name="Normal 6 13 2 4 5" xfId="5650"/>
    <cellStyle name="Normal 6 13 2 4 6" xfId="5651"/>
    <cellStyle name="Normal 6 13 2 4 7" xfId="5652"/>
    <cellStyle name="Normal 6 13 2 4 8" xfId="5653"/>
    <cellStyle name="Normal 6 13 2 4 9" xfId="5654"/>
    <cellStyle name="Normal 6 13 2 4_Manual Consol" xfId="5655"/>
    <cellStyle name="Normal 6 13 2 5" xfId="5656"/>
    <cellStyle name="Normal 6 13 2 5 10" xfId="5657"/>
    <cellStyle name="Normal 6 13 2 5 11" xfId="5658"/>
    <cellStyle name="Normal 6 13 2 5 12" xfId="5659"/>
    <cellStyle name="Normal 6 13 2 5 13" xfId="5660"/>
    <cellStyle name="Normal 6 13 2 5 14" xfId="5661"/>
    <cellStyle name="Normal 6 13 2 5 15" xfId="5662"/>
    <cellStyle name="Normal 6 13 2 5 16" xfId="5663"/>
    <cellStyle name="Normal 6 13 2 5 17" xfId="5664"/>
    <cellStyle name="Normal 6 13 2 5 18" xfId="5665"/>
    <cellStyle name="Normal 6 13 2 5 19" xfId="5666"/>
    <cellStyle name="Normal 6 13 2 5 2" xfId="5667"/>
    <cellStyle name="Normal 6 13 2 5 20" xfId="5668"/>
    <cellStyle name="Normal 6 13 2 5 21" xfId="5669"/>
    <cellStyle name="Normal 6 13 2 5 22" xfId="5670"/>
    <cellStyle name="Normal 6 13 2 5 23" xfId="5671"/>
    <cellStyle name="Normal 6 13 2 5 24" xfId="5672"/>
    <cellStyle name="Normal 6 13 2 5 25" xfId="5673"/>
    <cellStyle name="Normal 6 13 2 5 26" xfId="5674"/>
    <cellStyle name="Normal 6 13 2 5 3" xfId="5675"/>
    <cellStyle name="Normal 6 13 2 5 4" xfId="5676"/>
    <cellStyle name="Normal 6 13 2 5 5" xfId="5677"/>
    <cellStyle name="Normal 6 13 2 5 6" xfId="5678"/>
    <cellStyle name="Normal 6 13 2 5 7" xfId="5679"/>
    <cellStyle name="Normal 6 13 2 5 8" xfId="5680"/>
    <cellStyle name="Normal 6 13 2 5 9" xfId="5681"/>
    <cellStyle name="Normal 6 13 2 5_Manual Consol" xfId="5682"/>
    <cellStyle name="Normal 6 13 2 6" xfId="5683"/>
    <cellStyle name="Normal 6 13 2 6 10" xfId="5684"/>
    <cellStyle name="Normal 6 13 2 6 11" xfId="5685"/>
    <cellStyle name="Normal 6 13 2 6 12" xfId="5686"/>
    <cellStyle name="Normal 6 13 2 6 13" xfId="5687"/>
    <cellStyle name="Normal 6 13 2 6 14" xfId="5688"/>
    <cellStyle name="Normal 6 13 2 6 15" xfId="5689"/>
    <cellStyle name="Normal 6 13 2 6 16" xfId="5690"/>
    <cellStyle name="Normal 6 13 2 6 17" xfId="5691"/>
    <cellStyle name="Normal 6 13 2 6 18" xfId="5692"/>
    <cellStyle name="Normal 6 13 2 6 19" xfId="5693"/>
    <cellStyle name="Normal 6 13 2 6 2" xfId="5694"/>
    <cellStyle name="Normal 6 13 2 6 20" xfId="5695"/>
    <cellStyle name="Normal 6 13 2 6 21" xfId="5696"/>
    <cellStyle name="Normal 6 13 2 6 22" xfId="5697"/>
    <cellStyle name="Normal 6 13 2 6 23" xfId="5698"/>
    <cellStyle name="Normal 6 13 2 6 24" xfId="5699"/>
    <cellStyle name="Normal 6 13 2 6 25" xfId="5700"/>
    <cellStyle name="Normal 6 13 2 6 26" xfId="5701"/>
    <cellStyle name="Normal 6 13 2 6 3" xfId="5702"/>
    <cellStyle name="Normal 6 13 2 6 4" xfId="5703"/>
    <cellStyle name="Normal 6 13 2 6 5" xfId="5704"/>
    <cellStyle name="Normal 6 13 2 6 6" xfId="5705"/>
    <cellStyle name="Normal 6 13 2 6 7" xfId="5706"/>
    <cellStyle name="Normal 6 13 2 6 8" xfId="5707"/>
    <cellStyle name="Normal 6 13 2 6 9" xfId="5708"/>
    <cellStyle name="Normal 6 13 2 6_Manual Consol" xfId="5709"/>
    <cellStyle name="Normal 6 13 2 7" xfId="5710"/>
    <cellStyle name="Normal 6 13 2 7 10" xfId="5711"/>
    <cellStyle name="Normal 6 13 2 7 11" xfId="5712"/>
    <cellStyle name="Normal 6 13 2 7 12" xfId="5713"/>
    <cellStyle name="Normal 6 13 2 7 13" xfId="5714"/>
    <cellStyle name="Normal 6 13 2 7 14" xfId="5715"/>
    <cellStyle name="Normal 6 13 2 7 15" xfId="5716"/>
    <cellStyle name="Normal 6 13 2 7 16" xfId="5717"/>
    <cellStyle name="Normal 6 13 2 7 17" xfId="5718"/>
    <cellStyle name="Normal 6 13 2 7 18" xfId="5719"/>
    <cellStyle name="Normal 6 13 2 7 19" xfId="5720"/>
    <cellStyle name="Normal 6 13 2 7 2" xfId="5721"/>
    <cellStyle name="Normal 6 13 2 7 20" xfId="5722"/>
    <cellStyle name="Normal 6 13 2 7 21" xfId="5723"/>
    <cellStyle name="Normal 6 13 2 7 22" xfId="5724"/>
    <cellStyle name="Normal 6 13 2 7 23" xfId="5725"/>
    <cellStyle name="Normal 6 13 2 7 24" xfId="5726"/>
    <cellStyle name="Normal 6 13 2 7 25" xfId="5727"/>
    <cellStyle name="Normal 6 13 2 7 26" xfId="5728"/>
    <cellStyle name="Normal 6 13 2 7 3" xfId="5729"/>
    <cellStyle name="Normal 6 13 2 7 4" xfId="5730"/>
    <cellStyle name="Normal 6 13 2 7 5" xfId="5731"/>
    <cellStyle name="Normal 6 13 2 7 6" xfId="5732"/>
    <cellStyle name="Normal 6 13 2 7 7" xfId="5733"/>
    <cellStyle name="Normal 6 13 2 7 8" xfId="5734"/>
    <cellStyle name="Normal 6 13 2 7 9" xfId="5735"/>
    <cellStyle name="Normal 6 13 2 7_Manual Consol" xfId="5736"/>
    <cellStyle name="Normal 6 13 2 8" xfId="5737"/>
    <cellStyle name="Normal 6 13 2 8 10" xfId="5738"/>
    <cellStyle name="Normal 6 13 2 8 11" xfId="5739"/>
    <cellStyle name="Normal 6 13 2 8 12" xfId="5740"/>
    <cellStyle name="Normal 6 13 2 8 13" xfId="5741"/>
    <cellStyle name="Normal 6 13 2 8 14" xfId="5742"/>
    <cellStyle name="Normal 6 13 2 8 15" xfId="5743"/>
    <cellStyle name="Normal 6 13 2 8 16" xfId="5744"/>
    <cellStyle name="Normal 6 13 2 8 17" xfId="5745"/>
    <cellStyle name="Normal 6 13 2 8 18" xfId="5746"/>
    <cellStyle name="Normal 6 13 2 8 19" xfId="5747"/>
    <cellStyle name="Normal 6 13 2 8 2" xfId="5748"/>
    <cellStyle name="Normal 6 13 2 8 20" xfId="5749"/>
    <cellStyle name="Normal 6 13 2 8 21" xfId="5750"/>
    <cellStyle name="Normal 6 13 2 8 22" xfId="5751"/>
    <cellStyle name="Normal 6 13 2 8 23" xfId="5752"/>
    <cellStyle name="Normal 6 13 2 8 24" xfId="5753"/>
    <cellStyle name="Normal 6 13 2 8 25" xfId="5754"/>
    <cellStyle name="Normal 6 13 2 8 26" xfId="5755"/>
    <cellStyle name="Normal 6 13 2 8 3" xfId="5756"/>
    <cellStyle name="Normal 6 13 2 8 4" xfId="5757"/>
    <cellStyle name="Normal 6 13 2 8 5" xfId="5758"/>
    <cellStyle name="Normal 6 13 2 8 6" xfId="5759"/>
    <cellStyle name="Normal 6 13 2 8 7" xfId="5760"/>
    <cellStyle name="Normal 6 13 2 8 8" xfId="5761"/>
    <cellStyle name="Normal 6 13 2 8 9" xfId="5762"/>
    <cellStyle name="Normal 6 13 2 8_Manual Consol" xfId="5763"/>
    <cellStyle name="Normal 6 13 2 9" xfId="5764"/>
    <cellStyle name="Normal 6 13 2_Manual Consol" xfId="5765"/>
    <cellStyle name="Normal 6 13 20" xfId="5766"/>
    <cellStyle name="Normal 6 13 21" xfId="5767"/>
    <cellStyle name="Normal 6 13 22" xfId="5768"/>
    <cellStyle name="Normal 6 13 23" xfId="5769"/>
    <cellStyle name="Normal 6 13 24" xfId="5770"/>
    <cellStyle name="Normal 6 13 25" xfId="5771"/>
    <cellStyle name="Normal 6 13 26" xfId="5772"/>
    <cellStyle name="Normal 6 13 27" xfId="5773"/>
    <cellStyle name="Normal 6 13 28" xfId="5774"/>
    <cellStyle name="Normal 6 13 29" xfId="5775"/>
    <cellStyle name="Normal 6 13 3" xfId="5776"/>
    <cellStyle name="Normal 6 13 3 10" xfId="5777"/>
    <cellStyle name="Normal 6 13 3 11" xfId="5778"/>
    <cellStyle name="Normal 6 13 3 12" xfId="5779"/>
    <cellStyle name="Normal 6 13 3 13" xfId="5780"/>
    <cellStyle name="Normal 6 13 3 14" xfId="5781"/>
    <cellStyle name="Normal 6 13 3 15" xfId="5782"/>
    <cellStyle name="Normal 6 13 3 16" xfId="5783"/>
    <cellStyle name="Normal 6 13 3 17" xfId="5784"/>
    <cellStyle name="Normal 6 13 3 18" xfId="5785"/>
    <cellStyle name="Normal 6 13 3 19" xfId="5786"/>
    <cellStyle name="Normal 6 13 3 2" xfId="5787"/>
    <cellStyle name="Normal 6 13 3 2 10" xfId="5788"/>
    <cellStyle name="Normal 6 13 3 2 11" xfId="5789"/>
    <cellStyle name="Normal 6 13 3 2 12" xfId="5790"/>
    <cellStyle name="Normal 6 13 3 2 13" xfId="5791"/>
    <cellStyle name="Normal 6 13 3 2 14" xfId="5792"/>
    <cellStyle name="Normal 6 13 3 2 15" xfId="5793"/>
    <cellStyle name="Normal 6 13 3 2 16" xfId="5794"/>
    <cellStyle name="Normal 6 13 3 2 17" xfId="5795"/>
    <cellStyle name="Normal 6 13 3 2 18" xfId="5796"/>
    <cellStyle name="Normal 6 13 3 2 19" xfId="5797"/>
    <cellStyle name="Normal 6 13 3 2 2" xfId="5798"/>
    <cellStyle name="Normal 6 13 3 2 20" xfId="5799"/>
    <cellStyle name="Normal 6 13 3 2 21" xfId="5800"/>
    <cellStyle name="Normal 6 2" xfId="434"/>
    <cellStyle name="Normal 6 3" xfId="1745"/>
    <cellStyle name="Normal 6 4" xfId="1746"/>
    <cellStyle name="Normal 6 5" xfId="1747"/>
    <cellStyle name="Normal 6 6" xfId="1748"/>
    <cellStyle name="Normal 6 7" xfId="1749"/>
    <cellStyle name="Normal 6 8" xfId="1750"/>
    <cellStyle name="Normal 6 9" xfId="1751"/>
    <cellStyle name="Normal 6_Acq input" xfId="2251"/>
    <cellStyle name="Normal 60" xfId="1752"/>
    <cellStyle name="Normal 61" xfId="1753"/>
    <cellStyle name="Normal 62" xfId="1754"/>
    <cellStyle name="Normal 63" xfId="1755"/>
    <cellStyle name="Normal 64" xfId="1756"/>
    <cellStyle name="Normal 64 2" xfId="1757"/>
    <cellStyle name="Normal 64_CF" xfId="2055"/>
    <cellStyle name="Normal 65" xfId="1758"/>
    <cellStyle name="Normal 66" xfId="1759"/>
    <cellStyle name="Normal 67" xfId="1760"/>
    <cellStyle name="Normal 68" xfId="1761"/>
    <cellStyle name="Normal 69" xfId="1762"/>
    <cellStyle name="Normal 69 2" xfId="1763"/>
    <cellStyle name="Normal 69_CF" xfId="2056"/>
    <cellStyle name="Normal 7" xfId="435"/>
    <cellStyle name="Normal 7 2" xfId="436"/>
    <cellStyle name="Normal 7 3" xfId="1764"/>
    <cellStyle name="Normal 7 4" xfId="1765"/>
    <cellStyle name="Normal 7_Acq input" xfId="2252"/>
    <cellStyle name="Normal 70" xfId="1766"/>
    <cellStyle name="Normal 71" xfId="1767"/>
    <cellStyle name="Normal 72" xfId="1768"/>
    <cellStyle name="Normal 73" xfId="1769"/>
    <cellStyle name="Normal 74" xfId="1770"/>
    <cellStyle name="Normal 74 2" xfId="1771"/>
    <cellStyle name="Normal 74_CF" xfId="2057"/>
    <cellStyle name="Normal 75" xfId="1772"/>
    <cellStyle name="Normal 75 2" xfId="1773"/>
    <cellStyle name="Normal 75_CF" xfId="2058"/>
    <cellStyle name="Normal 76" xfId="1774"/>
    <cellStyle name="Normal 76 2" xfId="1775"/>
    <cellStyle name="Normal 76_CF" xfId="2059"/>
    <cellStyle name="Normal 77" xfId="1776"/>
    <cellStyle name="Normal 77 2" xfId="1777"/>
    <cellStyle name="Normal 77_CF" xfId="2060"/>
    <cellStyle name="Normal 78" xfId="1778"/>
    <cellStyle name="Normal 78 2" xfId="1779"/>
    <cellStyle name="Normal 78_CF" xfId="2061"/>
    <cellStyle name="Normal 79" xfId="1780"/>
    <cellStyle name="Normal 79 2" xfId="1781"/>
    <cellStyle name="Normal 79_CF" xfId="2062"/>
    <cellStyle name="Normal 8" xfId="437"/>
    <cellStyle name="Normal 8 2" xfId="438"/>
    <cellStyle name="Normal 8 2 2" xfId="637"/>
    <cellStyle name="Normal 8 2 2 2" xfId="1784"/>
    <cellStyle name="Normal 8 2 3" xfId="1783"/>
    <cellStyle name="Normal 8 2_CF" xfId="5801"/>
    <cellStyle name="Normal 8 3" xfId="1785"/>
    <cellStyle name="Normal 8 3 2" xfId="1786"/>
    <cellStyle name="Normal 8 3_CF" xfId="5802"/>
    <cellStyle name="Normal 8 4" xfId="1787"/>
    <cellStyle name="Normal 8 5" xfId="1788"/>
    <cellStyle name="Normal 8 6" xfId="1789"/>
    <cellStyle name="Normal 8 7" xfId="1782"/>
    <cellStyle name="Normal 8_Acq input" xfId="2253"/>
    <cellStyle name="Normal 80" xfId="1790"/>
    <cellStyle name="Normal 80 2" xfId="1791"/>
    <cellStyle name="Normal 80_CF" xfId="2063"/>
    <cellStyle name="Normal 81" xfId="1792"/>
    <cellStyle name="Normal 81 2" xfId="1793"/>
    <cellStyle name="Normal 81_CF" xfId="2064"/>
    <cellStyle name="Normal 82" xfId="1794"/>
    <cellStyle name="Normal 83" xfId="1795"/>
    <cellStyle name="Normal 84" xfId="1796"/>
    <cellStyle name="Normal 85" xfId="1797"/>
    <cellStyle name="Normal 86" xfId="1798"/>
    <cellStyle name="Normal 86 2" xfId="1799"/>
    <cellStyle name="Normal 86_CF" xfId="2065"/>
    <cellStyle name="Normal 87" xfId="1800"/>
    <cellStyle name="Normal 87 2" xfId="1801"/>
    <cellStyle name="Normal 87_CF" xfId="2066"/>
    <cellStyle name="Normal 88" xfId="1802"/>
    <cellStyle name="Normal 89" xfId="1803"/>
    <cellStyle name="Normal 9" xfId="439"/>
    <cellStyle name="Normal 9 2" xfId="440"/>
    <cellStyle name="Normal 9 2 2" xfId="1804"/>
    <cellStyle name="Normal 9 3" xfId="635"/>
    <cellStyle name="Normal 9_Acq input" xfId="2254"/>
    <cellStyle name="Normal 90" xfId="1805"/>
    <cellStyle name="Normal 91" xfId="1806"/>
    <cellStyle name="Normal 92" xfId="1807"/>
    <cellStyle name="Normal 93" xfId="1808"/>
    <cellStyle name="Normal 94" xfId="2067"/>
    <cellStyle name="Normal 95" xfId="2123"/>
    <cellStyle name="Normal 96" xfId="746"/>
    <cellStyle name="Normal 97" xfId="1924"/>
    <cellStyle name="Normal ej noll" xfId="441"/>
    <cellStyle name="Normal ej noll låst" xfId="442"/>
    <cellStyle name="Normal ej noll_CF" xfId="5803"/>
    <cellStyle name="Normal_9509" xfId="443"/>
    <cellStyle name="Normal_CF" xfId="444"/>
    <cellStyle name="Normal_Fin pos" xfId="445"/>
    <cellStyle name="Normale_Foglio1" xfId="446"/>
    <cellStyle name="Nota" xfId="2068"/>
    <cellStyle name="Notas" xfId="1809"/>
    <cellStyle name="Notas 2" xfId="1810"/>
    <cellStyle name="Notas_CF" xfId="5804"/>
    <cellStyle name="Note 10" xfId="1811"/>
    <cellStyle name="Note 11" xfId="2124"/>
    <cellStyle name="Note 2" xfId="447"/>
    <cellStyle name="Note 2 2" xfId="448"/>
    <cellStyle name="Note 2 3" xfId="1812"/>
    <cellStyle name="Note 2_Acq input" xfId="2255"/>
    <cellStyle name="Note 3" xfId="449"/>
    <cellStyle name="Note 3 2" xfId="450"/>
    <cellStyle name="Note 3_CF" xfId="5805"/>
    <cellStyle name="Note 4" xfId="451"/>
    <cellStyle name="Note 4 2" xfId="452"/>
    <cellStyle name="Note 4_CF" xfId="5806"/>
    <cellStyle name="Note 5" xfId="453"/>
    <cellStyle name="Note 5 2" xfId="1814"/>
    <cellStyle name="Note 5 2 2" xfId="1815"/>
    <cellStyle name="Note 5 2_CF" xfId="5807"/>
    <cellStyle name="Note 5 3" xfId="1816"/>
    <cellStyle name="Note 5 4" xfId="1817"/>
    <cellStyle name="Note 5 5" xfId="1813"/>
    <cellStyle name="Note 5_CF" xfId="5808"/>
    <cellStyle name="Note 6" xfId="1818"/>
    <cellStyle name="Note 6 2" xfId="1819"/>
    <cellStyle name="Note 6_CF" xfId="5809"/>
    <cellStyle name="Note 7" xfId="1820"/>
    <cellStyle name="Note 8" xfId="1821"/>
    <cellStyle name="Note 9" xfId="1822"/>
    <cellStyle name="Notiz" xfId="1823"/>
    <cellStyle name="Notiz 2" xfId="1824"/>
    <cellStyle name="Notiz 2 2" xfId="1825"/>
    <cellStyle name="Notiz 2 3" xfId="1826"/>
    <cellStyle name="Notiz 2_CF" xfId="5810"/>
    <cellStyle name="Notiz 3" xfId="1827"/>
    <cellStyle name="Notiz 4" xfId="2125"/>
    <cellStyle name="Notiz_CF" xfId="5811"/>
    <cellStyle name="number" xfId="454"/>
    <cellStyle name="Output 2" xfId="455"/>
    <cellStyle name="Output 2 2" xfId="1828"/>
    <cellStyle name="Output 2_Acq input" xfId="2256"/>
    <cellStyle name="Output 3" xfId="456"/>
    <cellStyle name="Output 4" xfId="457"/>
    <cellStyle name="Output 5" xfId="458"/>
    <cellStyle name="Percent" xfId="459" builtinId="5"/>
    <cellStyle name="Percent [2]" xfId="460"/>
    <cellStyle name="Percent [2] 2" xfId="461"/>
    <cellStyle name="Percent [2] 2 2" xfId="1829"/>
    <cellStyle name="Percent [2] 2_CF" xfId="5812"/>
    <cellStyle name="Percent [2] 3" xfId="1830"/>
    <cellStyle name="Percent [2] 3 2" xfId="1831"/>
    <cellStyle name="Percent [2] 3_CF" xfId="5813"/>
    <cellStyle name="Percent [2] 4" xfId="1832"/>
    <cellStyle name="Percent [2] 4 2" xfId="1833"/>
    <cellStyle name="Percent [2] 4_CF" xfId="5814"/>
    <cellStyle name="Percent [2] 5" xfId="1834"/>
    <cellStyle name="Percent [2] 6" xfId="1835"/>
    <cellStyle name="Percent [2] 6 2" xfId="1836"/>
    <cellStyle name="Percent [2] 6_CF" xfId="5815"/>
    <cellStyle name="Percent [2]_CF" xfId="5816"/>
    <cellStyle name="Percent 10" xfId="462"/>
    <cellStyle name="Percent 10 2" xfId="463"/>
    <cellStyle name="Percent 10 3" xfId="1837"/>
    <cellStyle name="Percent 11" xfId="464"/>
    <cellStyle name="Percent 11 2" xfId="465"/>
    <cellStyle name="Percent 11 3" xfId="1838"/>
    <cellStyle name="Percent 12" xfId="466"/>
    <cellStyle name="Percent 12 2" xfId="467"/>
    <cellStyle name="Percent 12 3" xfId="1839"/>
    <cellStyle name="Percent 13" xfId="468"/>
    <cellStyle name="Percent 13 2" xfId="469"/>
    <cellStyle name="Percent 13 3" xfId="1840"/>
    <cellStyle name="Percent 14" xfId="470"/>
    <cellStyle name="Percent 14 2" xfId="471"/>
    <cellStyle name="Percent 14 3" xfId="1841"/>
    <cellStyle name="Percent 15" xfId="472"/>
    <cellStyle name="Percent 15 2" xfId="473"/>
    <cellStyle name="Percent 15 3" xfId="1842"/>
    <cellStyle name="Percent 16" xfId="474"/>
    <cellStyle name="Percent 16 2" xfId="475"/>
    <cellStyle name="Percent 16 3" xfId="2126"/>
    <cellStyle name="Percent 17" xfId="476"/>
    <cellStyle name="Percent 17 2" xfId="477"/>
    <cellStyle name="Percent 17 3" xfId="2127"/>
    <cellStyle name="Percent 18" xfId="478"/>
    <cellStyle name="Percent 18 2" xfId="479"/>
    <cellStyle name="Percent 19" xfId="480"/>
    <cellStyle name="Percent 19 2" xfId="481"/>
    <cellStyle name="Percent 2" xfId="482"/>
    <cellStyle name="Percent 2 2" xfId="483"/>
    <cellStyle name="Percent 2 2 2" xfId="1845"/>
    <cellStyle name="Percent 2 2 3" xfId="1846"/>
    <cellStyle name="Percent 2 2 3 2" xfId="1847"/>
    <cellStyle name="Percent 2 2 3_CF" xfId="5817"/>
    <cellStyle name="Percent 2 2 4" xfId="1848"/>
    <cellStyle name="Percent 2 2 5" xfId="1844"/>
    <cellStyle name="Percent 2 2_CF" xfId="5818"/>
    <cellStyle name="Percent 2 3" xfId="1849"/>
    <cellStyle name="Percent 2 3 2" xfId="1850"/>
    <cellStyle name="Percent 2 3_CF" xfId="5819"/>
    <cellStyle name="Percent 2 4" xfId="1851"/>
    <cellStyle name="Percent 2 5" xfId="1843"/>
    <cellStyle name="Percent 2_CF" xfId="5820"/>
    <cellStyle name="Percent 20" xfId="484"/>
    <cellStyle name="Percent 20 2" xfId="485"/>
    <cellStyle name="Percent 21" xfId="486"/>
    <cellStyle name="Percent 21 2" xfId="487"/>
    <cellStyle name="Percent 22" xfId="488"/>
    <cellStyle name="Percent 22 2" xfId="489"/>
    <cellStyle name="Percent 23" xfId="490"/>
    <cellStyle name="Percent 23 2" xfId="491"/>
    <cellStyle name="Percent 24" xfId="492"/>
    <cellStyle name="Percent 24 2" xfId="493"/>
    <cellStyle name="Percent 25" xfId="494"/>
    <cellStyle name="Percent 25 2" xfId="495"/>
    <cellStyle name="Percent 26" xfId="496"/>
    <cellStyle name="Percent 26 2" xfId="497"/>
    <cellStyle name="Percent 27" xfId="498"/>
    <cellStyle name="Percent 28" xfId="499"/>
    <cellStyle name="Percent 29" xfId="500"/>
    <cellStyle name="Percent 3" xfId="501"/>
    <cellStyle name="Percent 3 2" xfId="634"/>
    <cellStyle name="Percent 3 2 2" xfId="1853"/>
    <cellStyle name="Percent 3 3" xfId="1852"/>
    <cellStyle name="Percent 3_CF" xfId="5821"/>
    <cellStyle name="Percent 30" xfId="502"/>
    <cellStyle name="Percent 31" xfId="503"/>
    <cellStyle name="Percent 32" xfId="504"/>
    <cellStyle name="Percent 33" xfId="505"/>
    <cellStyle name="Percent 34" xfId="506"/>
    <cellStyle name="Percent 35" xfId="507"/>
    <cellStyle name="Percent 36" xfId="508"/>
    <cellStyle name="Percent 37" xfId="509"/>
    <cellStyle name="Percent 38" xfId="510"/>
    <cellStyle name="Percent 39" xfId="511"/>
    <cellStyle name="Percent 4" xfId="512"/>
    <cellStyle name="Percent 4 2" xfId="513"/>
    <cellStyle name="Percent 4 2 2" xfId="1855"/>
    <cellStyle name="Percent 4 3" xfId="1854"/>
    <cellStyle name="Percent 4_CF" xfId="5822"/>
    <cellStyle name="Percent 40" xfId="514"/>
    <cellStyle name="Percent 41" xfId="515"/>
    <cellStyle name="Percent 42" xfId="516"/>
    <cellStyle name="Percent 42 2" xfId="517"/>
    <cellStyle name="Percent 43" xfId="646"/>
    <cellStyle name="Percent 44" xfId="659"/>
    <cellStyle name="Percent 45" xfId="660"/>
    <cellStyle name="Percent 46" xfId="697"/>
    <cellStyle name="Percent 47" xfId="633"/>
    <cellStyle name="Percent 5" xfId="518"/>
    <cellStyle name="Percent 5 2" xfId="1856"/>
    <cellStyle name="Percent 6" xfId="519"/>
    <cellStyle name="Percent 7" xfId="520"/>
    <cellStyle name="Percent 8" xfId="521"/>
    <cellStyle name="Percent 9" xfId="522"/>
    <cellStyle name="Percent 9 2" xfId="523"/>
    <cellStyle name="Percent 9 3" xfId="1857"/>
    <cellStyle name="Porcentagem 2" xfId="2069"/>
    <cellStyle name="Porcentagem 3" xfId="2070"/>
    <cellStyle name="Porcentaje 2" xfId="2071"/>
    <cellStyle name="Porcentual 2" xfId="2072"/>
    <cellStyle name="Porcentual 2 2" xfId="2073"/>
    <cellStyle name="Porcentual 2_CF" xfId="5823"/>
    <cellStyle name="Prozent 2" xfId="2074"/>
    <cellStyle name="Prozent 3" xfId="2075"/>
    <cellStyle name="Radrubrik" xfId="524"/>
    <cellStyle name="Radtext" xfId="525"/>
    <cellStyle name="Randig" xfId="526"/>
    <cellStyle name="Resultat" xfId="527"/>
    <cellStyle name="Resultat 2" xfId="528"/>
    <cellStyle name="Resultat 3" xfId="529"/>
    <cellStyle name="Resultat_CF" xfId="5824"/>
    <cellStyle name="RevList" xfId="530"/>
    <cellStyle name="Rubrik1" xfId="531"/>
    <cellStyle name="Saída" xfId="2076"/>
    <cellStyle name="Salida" xfId="1858"/>
    <cellStyle name="SAPBEXaggData" xfId="532"/>
    <cellStyle name="SAPBEXaggDataEmph" xfId="533"/>
    <cellStyle name="SAPBEXaggItem" xfId="534"/>
    <cellStyle name="SAPBEXaggItemX" xfId="535"/>
    <cellStyle name="SAPBEXchaText" xfId="536"/>
    <cellStyle name="SAPBEXexcBad7" xfId="537"/>
    <cellStyle name="SAPBEXexcBad8" xfId="538"/>
    <cellStyle name="SAPBEXexcBad9" xfId="539"/>
    <cellStyle name="SAPBEXexcCritical4" xfId="540"/>
    <cellStyle name="SAPBEXexcCritical5" xfId="541"/>
    <cellStyle name="SAPBEXexcCritical6" xfId="542"/>
    <cellStyle name="SAPBEXexcGood1" xfId="543"/>
    <cellStyle name="SAPBEXexcGood2" xfId="544"/>
    <cellStyle name="SAPBEXexcGood3" xfId="545"/>
    <cellStyle name="SAPBEXfilterDrill" xfId="546"/>
    <cellStyle name="SAPBEXfilterDrill 2" xfId="703"/>
    <cellStyle name="SAPBEXfilterItem" xfId="547"/>
    <cellStyle name="SAPBEXfilterText" xfId="548"/>
    <cellStyle name="SAPBEXformats" xfId="549"/>
    <cellStyle name="SAPBEXheaderItem" xfId="550"/>
    <cellStyle name="SAPBEXheaderText" xfId="551"/>
    <cellStyle name="SAPBEXHLevel0" xfId="552"/>
    <cellStyle name="SAPBEXHLevel0 2" xfId="1859"/>
    <cellStyle name="SAPBEXHLevel0 2 2" xfId="1860"/>
    <cellStyle name="SAPBEXHLevel0 2_CF" xfId="5825"/>
    <cellStyle name="SAPBEXHLevel0 3" xfId="1861"/>
    <cellStyle name="SAPBEXHLevel0_1.Entity" xfId="1862"/>
    <cellStyle name="SAPBEXHLevel0X" xfId="553"/>
    <cellStyle name="SAPBEXHLevel0X 2" xfId="1863"/>
    <cellStyle name="SAPBEXHLevel0X 2 2" xfId="1864"/>
    <cellStyle name="SAPBEXHLevel0X 2_CF" xfId="5826"/>
    <cellStyle name="SAPBEXHLevel0X 3" xfId="1865"/>
    <cellStyle name="SAPBEXHLevel0X_1.Entity" xfId="1866"/>
    <cellStyle name="SAPBEXHLevel1" xfId="554"/>
    <cellStyle name="SAPBEXHLevel1 2" xfId="1867"/>
    <cellStyle name="SAPBEXHLevel1 2 2" xfId="1868"/>
    <cellStyle name="SAPBEXHLevel1 2_CF" xfId="5827"/>
    <cellStyle name="SAPBEXHLevel1 3" xfId="1869"/>
    <cellStyle name="SAPBEXHLevel1_1.Entity" xfId="1870"/>
    <cellStyle name="SAPBEXHLevel1X" xfId="555"/>
    <cellStyle name="SAPBEXHLevel1X 2" xfId="1871"/>
    <cellStyle name="SAPBEXHLevel1X 2 2" xfId="1872"/>
    <cellStyle name="SAPBEXHLevel1X 2_CF" xfId="5828"/>
    <cellStyle name="SAPBEXHLevel1X 3" xfId="1873"/>
    <cellStyle name="SAPBEXHLevel1X_1.Entity" xfId="1874"/>
    <cellStyle name="SAPBEXHLevel2" xfId="556"/>
    <cellStyle name="SAPBEXHLevel2 2" xfId="1875"/>
    <cellStyle name="SAPBEXHLevel2 2 2" xfId="1876"/>
    <cellStyle name="SAPBEXHLevel2 2_CF" xfId="5829"/>
    <cellStyle name="SAPBEXHLevel2 3" xfId="1877"/>
    <cellStyle name="SAPBEXHLevel2_1.Entity" xfId="1878"/>
    <cellStyle name="SAPBEXHLevel2X" xfId="557"/>
    <cellStyle name="SAPBEXHLevel2X 2" xfId="1879"/>
    <cellStyle name="SAPBEXHLevel2X 2 2" xfId="1880"/>
    <cellStyle name="SAPBEXHLevel2X 2_CF" xfId="5830"/>
    <cellStyle name="SAPBEXHLevel2X 3" xfId="1881"/>
    <cellStyle name="SAPBEXHLevel2X_1.Entity" xfId="1882"/>
    <cellStyle name="SAPBEXHLevel3" xfId="558"/>
    <cellStyle name="SAPBEXHLevel3 2" xfId="1883"/>
    <cellStyle name="SAPBEXHLevel3 2 2" xfId="1884"/>
    <cellStyle name="SAPBEXHLevel3 2_CF" xfId="5831"/>
    <cellStyle name="SAPBEXHLevel3 3" xfId="1885"/>
    <cellStyle name="SAPBEXHLevel3_1.Entity" xfId="1886"/>
    <cellStyle name="SAPBEXHLevel3X" xfId="559"/>
    <cellStyle name="SAPBEXHLevel3X 2" xfId="1887"/>
    <cellStyle name="SAPBEXHLevel3X 2 2" xfId="1888"/>
    <cellStyle name="SAPBEXHLevel3X 2_CF" xfId="5832"/>
    <cellStyle name="SAPBEXHLevel3X 3" xfId="1889"/>
    <cellStyle name="SAPBEXHLevel3X_1.Entity" xfId="1890"/>
    <cellStyle name="SAPBEXinputData" xfId="560"/>
    <cellStyle name="SAPBEXinputData 2" xfId="1891"/>
    <cellStyle name="SAPBEXinputData 2 2" xfId="1892"/>
    <cellStyle name="SAPBEXinputData 2_CF" xfId="5833"/>
    <cellStyle name="SAPBEXinputData 3" xfId="1893"/>
    <cellStyle name="SAPBEXinputData_1.Entity" xfId="1894"/>
    <cellStyle name="SAPBEXresData" xfId="561"/>
    <cellStyle name="SAPBEXresDataEmph" xfId="562"/>
    <cellStyle name="SAPBEXresItem" xfId="563"/>
    <cellStyle name="SAPBEXresItemX" xfId="564"/>
    <cellStyle name="SAPBEXstdData" xfId="565"/>
    <cellStyle name="SAPBEXstdDataEmph" xfId="566"/>
    <cellStyle name="SAPBEXstdItem" xfId="567"/>
    <cellStyle name="SAPBEXstdItemX" xfId="568"/>
    <cellStyle name="SAPBEXtitle" xfId="569"/>
    <cellStyle name="SAPBEXundefined" xfId="570"/>
    <cellStyle name="SAPBEXundefined 2" xfId="1895"/>
    <cellStyle name="SAPBEXundefined_CF" xfId="5834"/>
    <cellStyle name="SAPDataCell" xfId="2260"/>
    <cellStyle name="SAPDataTotalCell" xfId="2261"/>
    <cellStyle name="SAPDimensionCell" xfId="2262"/>
    <cellStyle name="SAPHierarchyCell0" xfId="2263"/>
    <cellStyle name="SAPMemberCell" xfId="2264"/>
    <cellStyle name="SAPMemberTotalCell" xfId="2265"/>
    <cellStyle name="Satisfaisant" xfId="571"/>
    <cellStyle name="Satisfaisant 2" xfId="1896"/>
    <cellStyle name="Schlecht" xfId="1897"/>
    <cellStyle name="Schlecht 2" xfId="2077"/>
    <cellStyle name="Schlecht_CF" xfId="5835"/>
    <cellStyle name="Separador de milhares 2 2" xfId="2078"/>
    <cellStyle name="Separador de milhares 2 3" xfId="2079"/>
    <cellStyle name="Sheet Title" xfId="572"/>
    <cellStyle name="Sheet Title 2" xfId="1898"/>
    <cellStyle name="Sheet Title 2 2" xfId="1899"/>
    <cellStyle name="Sheet Title 2_CF" xfId="5836"/>
    <cellStyle name="Sheet Title_Acq input" xfId="2257"/>
    <cellStyle name="small" xfId="1900"/>
    <cellStyle name="Sortie" xfId="573"/>
    <cellStyle name="Sortie 2" xfId="1901"/>
    <cellStyle name="Standard 2" xfId="2080"/>
    <cellStyle name="Standard 4" xfId="2081"/>
    <cellStyle name="Standard_~0015312" xfId="1902"/>
    <cellStyle name="Style 1" xfId="574"/>
    <cellStyle name="Subtotal" xfId="575"/>
    <cellStyle name="Summa" xfId="576"/>
    <cellStyle name="Summa 1 låst" xfId="577"/>
    <cellStyle name="Summa 1 låst 2" xfId="704"/>
    <cellStyle name="Summa 2" xfId="578"/>
    <cellStyle name="Summa 3" xfId="579"/>
    <cellStyle name="Summa_CF" xfId="5837"/>
    <cellStyle name="Summa1 låst" xfId="580"/>
    <cellStyle name="Tal" xfId="581"/>
    <cellStyle name="Tal 2" xfId="582"/>
    <cellStyle name="Tal 3" xfId="583"/>
    <cellStyle name="Tal_CF" xfId="5838"/>
    <cellStyle name="Text" xfId="584"/>
    <cellStyle name="Text 10" xfId="1903"/>
    <cellStyle name="Text 12" xfId="585"/>
    <cellStyle name="Text 2" xfId="586"/>
    <cellStyle name="Text 3" xfId="587"/>
    <cellStyle name="Text 4" xfId="588"/>
    <cellStyle name="Text 5" xfId="589"/>
    <cellStyle name="Text 6" xfId="590"/>
    <cellStyle name="Text 7" xfId="591"/>
    <cellStyle name="Text 7 2" xfId="592"/>
    <cellStyle name="Text 7 2 2" xfId="593"/>
    <cellStyle name="Text 7 2 3" xfId="1904"/>
    <cellStyle name="Text 7 2_CF" xfId="5839"/>
    <cellStyle name="Text 7_CF" xfId="5840"/>
    <cellStyle name="Text 8" xfId="594"/>
    <cellStyle name="Text 9" xfId="1905"/>
    <cellStyle name="Text_179001 (2)" xfId="595"/>
    <cellStyle name="Texte explicatif" xfId="596"/>
    <cellStyle name="Texte explicatif 2" xfId="1906"/>
    <cellStyle name="Texto de advertencia" xfId="1907"/>
    <cellStyle name="Texto de Aviso" xfId="2082"/>
    <cellStyle name="Texto explicativo" xfId="1908"/>
    <cellStyle name="Textrubrik" xfId="597"/>
    <cellStyle name="Textrubrik 2" xfId="598"/>
    <cellStyle name="Textrubrik 3" xfId="599"/>
    <cellStyle name="Textrubrik_CF" xfId="5841"/>
    <cellStyle name="Title 2" xfId="600"/>
    <cellStyle name="Title 2 2" xfId="1909"/>
    <cellStyle name="Title 2_CF" xfId="5842"/>
    <cellStyle name="Title 3" xfId="601"/>
    <cellStyle name="Title 4" xfId="602"/>
    <cellStyle name="Title 5" xfId="603"/>
    <cellStyle name="Titre" xfId="604"/>
    <cellStyle name="Titre 2" xfId="1910"/>
    <cellStyle name="Titre 1" xfId="605"/>
    <cellStyle name="Titre 1 2" xfId="1911"/>
    <cellStyle name="Titre 2" xfId="606"/>
    <cellStyle name="Titre 2 2" xfId="1912"/>
    <cellStyle name="Titre 3" xfId="607"/>
    <cellStyle name="Titre 3 2" xfId="1913"/>
    <cellStyle name="Titre 4" xfId="608"/>
    <cellStyle name="Titre 4 2" xfId="1914"/>
    <cellStyle name="Titre_1.Entity" xfId="1915"/>
    <cellStyle name="Título" xfId="1916"/>
    <cellStyle name="Título 1" xfId="1917"/>
    <cellStyle name="Título 2" xfId="1918"/>
    <cellStyle name="Título 3" xfId="1919"/>
    <cellStyle name="Título 4" xfId="2083"/>
    <cellStyle name="Título_CF" xfId="5843"/>
    <cellStyle name="top" xfId="1920"/>
    <cellStyle name="top 2" xfId="1921"/>
    <cellStyle name="top_AcqBal LC" xfId="1922"/>
    <cellStyle name="Total 2" xfId="609"/>
    <cellStyle name="Total 2 2" xfId="1923"/>
    <cellStyle name="Total 2_Acq input" xfId="2258"/>
    <cellStyle name="Total 3" xfId="610"/>
    <cellStyle name="Total 4" xfId="611"/>
    <cellStyle name="Total 5" xfId="612"/>
    <cellStyle name="Total 6" xfId="2128"/>
    <cellStyle name="Tusent - Formatmall1" xfId="1925"/>
    <cellStyle name="Tusental (0)_1FIX, page 2" xfId="613"/>
    <cellStyle name="Tusental 2" xfId="655"/>
    <cellStyle name="Tusental 2 2" xfId="662"/>
    <cellStyle name="Tusental 2 2 2" xfId="744"/>
    <cellStyle name="Tusental 2 3" xfId="722"/>
    <cellStyle name="Tusental_1FIX, page 2" xfId="614"/>
    <cellStyle name="Valuta (0)_1FIX, page 2" xfId="615"/>
    <cellStyle name="Valuta_1FIX, page 2" xfId="616"/>
    <cellStyle name="Warnender Text" xfId="1933"/>
    <cellStyle name="Warnender Text 2" xfId="2092"/>
    <cellStyle name="Warnender Text_CF" xfId="5850"/>
    <cellStyle name="Warning Text 2" xfId="617"/>
    <cellStyle name="Warning Text 2 2" xfId="1934"/>
    <cellStyle name="Warning Text 2_CF" xfId="5851"/>
    <cellStyle name="Warning Text 3" xfId="618"/>
    <cellStyle name="Warning Text 4" xfId="619"/>
    <cellStyle name="Warning Text 5" xfId="620"/>
    <cellStyle name="Vérification" xfId="621"/>
    <cellStyle name="Vérification 2" xfId="1931"/>
    <cellStyle name="Verknüpfte Zelle" xfId="1932"/>
    <cellStyle name="Verknüpfte Zelle 2" xfId="2089"/>
    <cellStyle name="Verknüpfte Zelle_CF" xfId="5849"/>
    <cellStyle name="Vírgula 2" xfId="2090"/>
    <cellStyle name="Vírgula 3" xfId="2091"/>
    <cellStyle name="Währung [0]_2ADJ" xfId="622"/>
    <cellStyle name="Währung_2ADJ" xfId="623"/>
    <cellStyle name="Überschrift" xfId="1926"/>
    <cellStyle name="Überschrift 1" xfId="1927"/>
    <cellStyle name="Überschrift 1 2" xfId="2084"/>
    <cellStyle name="Überschrift 1_CF" xfId="5844"/>
    <cellStyle name="Überschrift 2" xfId="1928"/>
    <cellStyle name="Überschrift 2 2" xfId="2085"/>
    <cellStyle name="Überschrift 2_CF" xfId="5845"/>
    <cellStyle name="Überschrift 3" xfId="1929"/>
    <cellStyle name="Überschrift 3 2" xfId="2086"/>
    <cellStyle name="Überschrift 3_CF" xfId="5846"/>
    <cellStyle name="Überschrift 4" xfId="1930"/>
    <cellStyle name="Überschrift 4 2" xfId="2087"/>
    <cellStyle name="Überschrift 4_CF" xfId="5847"/>
    <cellStyle name="Überschrift 5" xfId="2088"/>
    <cellStyle name="Überschrift_CF" xfId="5848"/>
    <cellStyle name="Zelle überprüfen" xfId="1935"/>
    <cellStyle name="Zelle überprüfen 2" xfId="2093"/>
    <cellStyle name="Zelle überprüfen_CF" xfId="5852"/>
    <cellStyle name="Обычный_1BAS" xfId="624"/>
    <cellStyle name="一般_Overdue" xfId="625"/>
    <cellStyle name="千位分隔 2" xfId="1936"/>
    <cellStyle name="千位分隔_0061 DSO DPO-0512-0110" xfId="626"/>
    <cellStyle name="千分位[0]_Consol 2002-06 (57.12%)07-24" xfId="2094"/>
    <cellStyle name="千分位_Book2" xfId="2095"/>
    <cellStyle name="合计金额" xfId="2096"/>
    <cellStyle name="常规 2" xfId="2129"/>
    <cellStyle name="常规_0061 DSO DPO-0512-0110" xfId="627"/>
    <cellStyle name="未定義" xfId="628"/>
    <cellStyle name="標準_材料在庫"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0"/>
  <sheetViews>
    <sheetView showGridLines="0" tabSelected="1" workbookViewId="0">
      <selection activeCell="H25" sqref="H25"/>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4" t="s">
        <v>138</v>
      </c>
      <c r="C4" s="104"/>
      <c r="D4" s="104"/>
      <c r="E4" s="104"/>
      <c r="F4" s="104"/>
      <c r="G4" s="2"/>
      <c r="H4" s="2"/>
      <c r="I4" s="2"/>
      <c r="J4" s="2"/>
      <c r="K4" s="2"/>
      <c r="L4" s="2"/>
      <c r="M4" s="2"/>
      <c r="N4" s="2"/>
      <c r="O4" s="2"/>
      <c r="P4" s="2"/>
      <c r="Q4" s="2"/>
      <c r="R4" s="2"/>
      <c r="S4" s="2"/>
      <c r="T4" s="2"/>
      <c r="U4" s="2"/>
    </row>
    <row r="5" spans="1:21">
      <c r="A5" s="2"/>
      <c r="B5" s="105" t="s">
        <v>100</v>
      </c>
      <c r="C5" s="105" t="s">
        <v>101</v>
      </c>
      <c r="D5" s="105" t="s">
        <v>169</v>
      </c>
      <c r="E5" s="105" t="s">
        <v>102</v>
      </c>
      <c r="F5" s="106"/>
      <c r="G5" s="2"/>
      <c r="H5" s="2"/>
      <c r="I5" s="2"/>
      <c r="J5" s="2"/>
      <c r="K5" s="2"/>
      <c r="L5" s="2"/>
      <c r="M5" s="2"/>
      <c r="N5" s="2"/>
      <c r="O5" s="2"/>
      <c r="P5" s="2"/>
      <c r="Q5" s="2"/>
      <c r="R5" s="2"/>
      <c r="S5" s="2"/>
      <c r="T5" s="2"/>
      <c r="U5" s="2"/>
    </row>
    <row r="6" spans="1:21">
      <c r="A6" s="2"/>
      <c r="B6" s="108" t="s">
        <v>99</v>
      </c>
      <c r="C6" s="2" t="s">
        <v>111</v>
      </c>
      <c r="D6" s="2" t="s">
        <v>82</v>
      </c>
      <c r="E6" s="3"/>
      <c r="F6" s="2"/>
      <c r="I6" s="2"/>
      <c r="J6" s="2"/>
      <c r="K6" s="2"/>
      <c r="L6" s="2"/>
      <c r="M6" s="2"/>
      <c r="N6" s="2"/>
      <c r="O6" s="2"/>
      <c r="P6" s="2"/>
      <c r="Q6" s="2"/>
      <c r="R6" s="2"/>
      <c r="S6" s="2"/>
      <c r="T6" s="2"/>
      <c r="U6" s="2"/>
    </row>
    <row r="7" spans="1:21" ht="13.5" customHeight="1">
      <c r="A7" s="2"/>
      <c r="B7" s="108" t="s">
        <v>106</v>
      </c>
      <c r="C7" s="2" t="s">
        <v>103</v>
      </c>
      <c r="D7" s="2" t="s">
        <v>96</v>
      </c>
      <c r="E7" s="2"/>
      <c r="F7" s="2"/>
      <c r="I7" s="2"/>
      <c r="J7" s="2"/>
      <c r="K7" s="2"/>
      <c r="L7" s="2"/>
      <c r="M7" s="2"/>
      <c r="N7" s="2"/>
      <c r="O7" s="2"/>
      <c r="P7" s="2"/>
      <c r="Q7" s="2"/>
      <c r="R7" s="2"/>
      <c r="S7" s="2"/>
      <c r="T7" s="2"/>
      <c r="U7" s="2"/>
    </row>
    <row r="8" spans="1:21" ht="13.5" customHeight="1">
      <c r="A8" s="2"/>
      <c r="B8" s="108" t="s">
        <v>167</v>
      </c>
      <c r="C8" s="3" t="s">
        <v>168</v>
      </c>
      <c r="D8" s="3" t="s">
        <v>96</v>
      </c>
      <c r="E8" s="3"/>
      <c r="F8" s="2"/>
      <c r="I8" s="2"/>
      <c r="J8" s="2"/>
      <c r="K8" s="2"/>
      <c r="L8" s="2"/>
      <c r="M8" s="2"/>
      <c r="N8" s="2"/>
      <c r="O8" s="2"/>
      <c r="P8" s="2"/>
      <c r="Q8" s="2"/>
      <c r="R8" s="2"/>
      <c r="S8" s="2"/>
      <c r="T8" s="2"/>
      <c r="U8" s="2"/>
    </row>
    <row r="9" spans="1:21">
      <c r="A9" s="2"/>
      <c r="B9" s="108" t="s">
        <v>139</v>
      </c>
      <c r="C9" s="2" t="s">
        <v>140</v>
      </c>
      <c r="D9" s="2" t="s">
        <v>146</v>
      </c>
      <c r="E9" s="3"/>
      <c r="F9" s="2"/>
      <c r="I9" s="2"/>
      <c r="J9" s="2"/>
      <c r="K9" s="2"/>
      <c r="L9" s="2"/>
      <c r="M9" s="2"/>
      <c r="N9" s="2"/>
      <c r="O9" s="2"/>
      <c r="P9" s="2"/>
      <c r="Q9" s="2"/>
      <c r="R9" s="2"/>
      <c r="S9" s="2"/>
      <c r="T9" s="2"/>
      <c r="U9" s="2"/>
    </row>
    <row r="10" spans="1:21">
      <c r="A10" s="2"/>
      <c r="B10" s="108" t="s">
        <v>107</v>
      </c>
      <c r="C10" s="2" t="s">
        <v>104</v>
      </c>
      <c r="D10" s="2" t="s">
        <v>82</v>
      </c>
      <c r="E10" s="3"/>
      <c r="F10" s="2"/>
      <c r="I10" s="2"/>
      <c r="J10" s="2"/>
      <c r="K10" s="2"/>
      <c r="L10" s="2"/>
      <c r="M10" s="2"/>
      <c r="N10" s="2"/>
      <c r="O10" s="2"/>
      <c r="P10" s="2"/>
      <c r="Q10" s="2"/>
      <c r="R10" s="2"/>
      <c r="S10" s="2"/>
      <c r="T10" s="2"/>
      <c r="U10" s="2"/>
    </row>
    <row r="11" spans="1:21">
      <c r="A11" s="2"/>
      <c r="B11" s="108" t="s">
        <v>108</v>
      </c>
      <c r="C11" s="2" t="s">
        <v>109</v>
      </c>
      <c r="D11" s="2" t="s">
        <v>82</v>
      </c>
      <c r="E11" s="2"/>
      <c r="F11" s="2"/>
      <c r="I11" s="5"/>
      <c r="J11" s="2"/>
      <c r="K11" s="2"/>
      <c r="L11" s="2"/>
      <c r="M11" s="2"/>
      <c r="N11" s="2"/>
      <c r="O11" s="2"/>
      <c r="P11" s="2"/>
      <c r="Q11" s="2"/>
      <c r="R11" s="2"/>
      <c r="S11" s="2"/>
      <c r="T11" s="2"/>
      <c r="U11" s="2"/>
    </row>
    <row r="12" spans="1:21">
      <c r="A12" s="2"/>
      <c r="B12" s="108" t="s">
        <v>136</v>
      </c>
      <c r="C12" s="2" t="s">
        <v>137</v>
      </c>
      <c r="D12" s="2" t="s">
        <v>96</v>
      </c>
      <c r="E12" s="2"/>
      <c r="F12" s="2"/>
      <c r="G12" s="2"/>
      <c r="H12" s="2"/>
      <c r="I12" s="2"/>
      <c r="J12" s="2"/>
      <c r="K12" s="2"/>
      <c r="L12" s="2"/>
      <c r="M12" s="2"/>
      <c r="N12" s="2"/>
      <c r="O12" s="2"/>
      <c r="P12" s="2"/>
      <c r="Q12" s="2"/>
      <c r="R12" s="2"/>
      <c r="S12" s="2"/>
      <c r="T12" s="2"/>
      <c r="U12" s="2"/>
    </row>
    <row r="13" spans="1:21">
      <c r="A13" s="2"/>
      <c r="B13" s="108" t="s">
        <v>95</v>
      </c>
      <c r="C13" s="3" t="s">
        <v>105</v>
      </c>
      <c r="D13" s="2"/>
      <c r="E13" s="2"/>
      <c r="F13" s="2"/>
      <c r="G13" s="2"/>
      <c r="H13" s="2"/>
      <c r="I13" s="2"/>
      <c r="J13" s="2"/>
      <c r="K13" s="2"/>
      <c r="L13" s="2"/>
      <c r="M13" s="2"/>
      <c r="N13" s="2"/>
      <c r="O13" s="2"/>
      <c r="P13" s="2"/>
      <c r="Q13" s="2"/>
      <c r="R13" s="2"/>
      <c r="S13" s="2"/>
      <c r="T13" s="2"/>
      <c r="U13" s="2"/>
    </row>
    <row r="14" spans="1:21">
      <c r="A14" s="2"/>
      <c r="B14" s="107"/>
      <c r="C14" s="106"/>
      <c r="D14" s="106"/>
      <c r="E14" s="106"/>
      <c r="F14" s="106"/>
      <c r="G14" s="2"/>
      <c r="H14" s="2"/>
      <c r="I14" s="2"/>
      <c r="J14" s="2"/>
      <c r="K14" s="2"/>
      <c r="L14" s="2"/>
      <c r="M14" s="2"/>
      <c r="N14" s="2"/>
      <c r="O14" s="2"/>
      <c r="P14" s="2"/>
      <c r="Q14" s="2"/>
      <c r="R14" s="2"/>
      <c r="S14" s="2"/>
      <c r="T14" s="2"/>
      <c r="U14" s="2"/>
    </row>
    <row r="15" spans="1:21">
      <c r="A15" s="2"/>
      <c r="B15" s="108"/>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64"/>
      <c r="B17" s="278" t="s">
        <v>255</v>
      </c>
      <c r="C17" s="2"/>
      <c r="D17" s="2"/>
      <c r="E17" s="2"/>
      <c r="F17" s="2"/>
      <c r="G17" s="2"/>
      <c r="H17" s="2"/>
      <c r="I17" s="2"/>
    </row>
    <row r="18" spans="1:9">
      <c r="A18" s="2"/>
      <c r="B18" s="278" t="s">
        <v>319</v>
      </c>
      <c r="C18" s="2"/>
      <c r="D18" s="2"/>
      <c r="E18" s="2"/>
      <c r="F18" s="2"/>
      <c r="G18" s="2"/>
      <c r="H18" s="2"/>
      <c r="I18" s="2"/>
    </row>
    <row r="19" spans="1:9">
      <c r="A19" s="2"/>
      <c r="B19" s="376" t="s">
        <v>318</v>
      </c>
      <c r="C19" s="2"/>
      <c r="D19" s="2"/>
      <c r="E19" s="2"/>
      <c r="F19" s="2"/>
      <c r="G19" s="2"/>
      <c r="H19" s="2"/>
      <c r="I19" s="2"/>
    </row>
    <row r="20" spans="1:9" ht="56.25" customHeight="1">
      <c r="A20" s="2"/>
      <c r="B20" s="566" t="s">
        <v>186</v>
      </c>
      <c r="C20" s="566"/>
      <c r="D20" s="566"/>
      <c r="E20" s="566"/>
      <c r="F20" s="566"/>
      <c r="G20" s="2"/>
      <c r="H20" s="2"/>
      <c r="I20" s="2"/>
    </row>
    <row r="21" spans="1:9" ht="72" customHeight="1">
      <c r="A21" s="2"/>
      <c r="B21" s="566" t="s">
        <v>264</v>
      </c>
      <c r="C21" s="566"/>
      <c r="D21" s="566"/>
      <c r="E21" s="566"/>
      <c r="F21" s="566"/>
      <c r="G21" s="2"/>
      <c r="H21" s="264"/>
      <c r="I21" s="2"/>
    </row>
    <row r="22" spans="1:9">
      <c r="A22" s="2"/>
      <c r="B22" s="263" t="s">
        <v>184</v>
      </c>
      <c r="C22" s="2"/>
      <c r="D22" s="2"/>
      <c r="E22" s="2"/>
      <c r="F22" s="2"/>
      <c r="G22" s="2"/>
      <c r="H22" s="2"/>
      <c r="I22" s="2"/>
    </row>
    <row r="23" spans="1:9">
      <c r="A23" s="2"/>
      <c r="B23" s="371" t="s">
        <v>254</v>
      </c>
      <c r="C23" s="2"/>
      <c r="D23" s="2"/>
      <c r="E23" s="2"/>
      <c r="F23" s="2"/>
      <c r="G23" s="2"/>
      <c r="H23" s="2"/>
      <c r="I23" s="2"/>
    </row>
    <row r="24" spans="1:9">
      <c r="A24" s="2"/>
      <c r="B24" s="263"/>
      <c r="C24" s="2"/>
      <c r="D24" s="2"/>
      <c r="E24" s="2"/>
      <c r="F24" s="2"/>
      <c r="G24" s="2"/>
      <c r="H24" s="2"/>
      <c r="I24" s="2"/>
    </row>
    <row r="25" spans="1:9" ht="25.5">
      <c r="A25" s="277"/>
      <c r="B25" s="372" t="s">
        <v>265</v>
      </c>
      <c r="C25" s="571" t="s">
        <v>185</v>
      </c>
      <c r="D25" s="571"/>
      <c r="E25" s="564" t="s">
        <v>266</v>
      </c>
      <c r="F25" s="565"/>
      <c r="G25" s="2"/>
      <c r="H25" s="2"/>
      <c r="I25" s="2"/>
    </row>
    <row r="26" spans="1:9" ht="69" customHeight="1">
      <c r="A26" s="265"/>
      <c r="B26" s="370" t="s">
        <v>258</v>
      </c>
      <c r="C26" s="567" t="s">
        <v>257</v>
      </c>
      <c r="D26" s="567"/>
      <c r="E26" s="570" t="s">
        <v>260</v>
      </c>
      <c r="F26" s="570"/>
      <c r="G26" s="2"/>
      <c r="H26" s="2"/>
      <c r="I26" s="2"/>
    </row>
    <row r="27" spans="1:9" ht="38.25">
      <c r="A27" s="265"/>
      <c r="B27" s="370" t="s">
        <v>256</v>
      </c>
      <c r="C27" s="567" t="s">
        <v>259</v>
      </c>
      <c r="D27" s="567"/>
      <c r="E27" s="570"/>
      <c r="F27" s="570"/>
      <c r="G27" s="2"/>
      <c r="H27" s="2"/>
      <c r="I27" s="2"/>
    </row>
    <row r="28" spans="1:9" ht="108.75" customHeight="1">
      <c r="A28" s="265"/>
      <c r="B28" s="370" t="s">
        <v>262</v>
      </c>
      <c r="C28" s="568" t="s">
        <v>261</v>
      </c>
      <c r="D28" s="569"/>
      <c r="E28" s="568" t="s">
        <v>263</v>
      </c>
      <c r="F28" s="568"/>
      <c r="G28" s="2"/>
      <c r="H28" s="2"/>
      <c r="I28" s="2"/>
    </row>
    <row r="29" spans="1:9" ht="51">
      <c r="A29" s="395"/>
      <c r="B29" s="370" t="s">
        <v>296</v>
      </c>
      <c r="C29" s="568" t="s">
        <v>297</v>
      </c>
      <c r="D29" s="569"/>
      <c r="E29" s="568" t="s">
        <v>298</v>
      </c>
      <c r="F29" s="568"/>
      <c r="G29" s="2"/>
      <c r="H29" s="2"/>
      <c r="I29" s="2"/>
    </row>
    <row r="30" spans="1:9" ht="55.5" customHeight="1">
      <c r="A30" s="395"/>
      <c r="B30" s="370" t="s">
        <v>284</v>
      </c>
      <c r="C30" s="568" t="s">
        <v>285</v>
      </c>
      <c r="D30" s="569"/>
      <c r="E30" s="568" t="s">
        <v>286</v>
      </c>
      <c r="F30" s="568"/>
      <c r="G30" s="2"/>
      <c r="H30" s="2"/>
      <c r="I30" s="2"/>
    </row>
    <row r="31" spans="1:9" ht="65.25" customHeight="1">
      <c r="A31" s="395"/>
      <c r="B31" s="370" t="s">
        <v>308</v>
      </c>
      <c r="C31" s="568" t="s">
        <v>307</v>
      </c>
      <c r="D31" s="569"/>
      <c r="E31" s="568" t="s">
        <v>309</v>
      </c>
      <c r="F31" s="568"/>
      <c r="G31" s="2"/>
      <c r="H31" s="2"/>
      <c r="I31" s="2"/>
    </row>
    <row r="32" spans="1:9" ht="71.25" customHeight="1">
      <c r="A32" s="265"/>
      <c r="B32" s="370" t="s">
        <v>276</v>
      </c>
      <c r="C32" s="568" t="s">
        <v>277</v>
      </c>
      <c r="D32" s="569"/>
      <c r="E32" s="568" t="s">
        <v>278</v>
      </c>
      <c r="F32" s="568"/>
      <c r="G32" s="2"/>
      <c r="H32" s="563"/>
      <c r="I32" s="563"/>
    </row>
    <row r="33" spans="1:10" ht="54" customHeight="1">
      <c r="A33" s="396"/>
      <c r="B33" s="370" t="s">
        <v>311</v>
      </c>
      <c r="C33" s="568" t="s">
        <v>267</v>
      </c>
      <c r="D33" s="569"/>
      <c r="E33" s="570" t="s">
        <v>269</v>
      </c>
      <c r="F33" s="570"/>
      <c r="G33" s="2"/>
      <c r="H33" s="562"/>
      <c r="I33" s="562"/>
      <c r="J33" s="562"/>
    </row>
    <row r="34" spans="1:10" ht="64.5" customHeight="1">
      <c r="A34" s="396"/>
      <c r="B34" s="370" t="s">
        <v>310</v>
      </c>
      <c r="C34" s="568" t="s">
        <v>268</v>
      </c>
      <c r="D34" s="569"/>
      <c r="E34" s="570"/>
      <c r="F34" s="570"/>
      <c r="G34" s="2"/>
      <c r="H34" s="562"/>
      <c r="I34" s="562"/>
      <c r="J34" s="562"/>
    </row>
    <row r="35" spans="1:10" ht="66.75" customHeight="1">
      <c r="A35" s="395"/>
      <c r="B35" s="370" t="s">
        <v>312</v>
      </c>
      <c r="C35" s="568" t="s">
        <v>313</v>
      </c>
      <c r="D35" s="569"/>
      <c r="E35" s="568" t="s">
        <v>314</v>
      </c>
      <c r="F35" s="568"/>
      <c r="G35" s="2"/>
      <c r="H35" s="269"/>
      <c r="I35" s="2"/>
    </row>
    <row r="36" spans="1:10" ht="79.5" customHeight="1">
      <c r="A36" s="395"/>
      <c r="B36" s="370" t="s">
        <v>279</v>
      </c>
      <c r="C36" s="568" t="s">
        <v>280</v>
      </c>
      <c r="D36" s="569"/>
      <c r="E36" s="568" t="s">
        <v>281</v>
      </c>
      <c r="F36" s="568"/>
      <c r="G36" s="2"/>
      <c r="H36" s="269"/>
      <c r="I36" s="2"/>
    </row>
    <row r="37" spans="1:10" ht="119.65" customHeight="1">
      <c r="A37" s="265"/>
      <c r="B37" s="370" t="s">
        <v>282</v>
      </c>
      <c r="C37" s="568" t="s">
        <v>356</v>
      </c>
      <c r="D37" s="569"/>
      <c r="E37" s="568" t="s">
        <v>283</v>
      </c>
      <c r="F37" s="568"/>
      <c r="G37" s="2"/>
      <c r="H37" s="267"/>
      <c r="I37" s="2"/>
    </row>
    <row r="38" spans="1:10" ht="59.25" customHeight="1">
      <c r="A38" s="396"/>
      <c r="B38" s="370" t="s">
        <v>290</v>
      </c>
      <c r="C38" s="568" t="s">
        <v>291</v>
      </c>
      <c r="D38" s="569"/>
      <c r="E38" s="568" t="s">
        <v>292</v>
      </c>
      <c r="F38" s="568"/>
      <c r="G38" s="2"/>
      <c r="H38" s="264"/>
      <c r="I38" s="2"/>
    </row>
    <row r="39" spans="1:10" ht="133.5" customHeight="1">
      <c r="A39" s="265"/>
      <c r="B39" s="370" t="s">
        <v>293</v>
      </c>
      <c r="C39" s="568" t="s">
        <v>294</v>
      </c>
      <c r="D39" s="569"/>
      <c r="E39" s="568" t="s">
        <v>295</v>
      </c>
      <c r="F39" s="568"/>
      <c r="G39" s="2"/>
      <c r="H39" s="264"/>
      <c r="I39" s="2"/>
    </row>
    <row r="40" spans="1:10" ht="86.25" customHeight="1">
      <c r="A40" s="265"/>
      <c r="B40" s="370" t="s">
        <v>288</v>
      </c>
      <c r="C40" s="568" t="s">
        <v>287</v>
      </c>
      <c r="D40" s="569"/>
      <c r="E40" s="568" t="s">
        <v>289</v>
      </c>
      <c r="F40" s="568"/>
      <c r="G40" s="2"/>
      <c r="H40" s="267"/>
      <c r="I40" s="2"/>
    </row>
    <row r="41" spans="1:10" ht="93" customHeight="1">
      <c r="A41" s="265"/>
      <c r="B41" s="370" t="s">
        <v>299</v>
      </c>
      <c r="C41" s="568" t="s">
        <v>391</v>
      </c>
      <c r="D41" s="569"/>
      <c r="E41" s="568" t="s">
        <v>300</v>
      </c>
      <c r="F41" s="568"/>
      <c r="G41" s="2"/>
      <c r="H41" s="264"/>
      <c r="I41" s="2"/>
    </row>
    <row r="42" spans="1:10" ht="76.5">
      <c r="A42" s="265"/>
      <c r="B42" s="370" t="s">
        <v>301</v>
      </c>
      <c r="C42" s="568" t="s">
        <v>302</v>
      </c>
      <c r="D42" s="569"/>
      <c r="E42" s="568" t="s">
        <v>303</v>
      </c>
      <c r="F42" s="568"/>
      <c r="G42" s="2"/>
      <c r="H42" s="264"/>
      <c r="I42" s="2"/>
    </row>
    <row r="43" spans="1:10" ht="68.25" customHeight="1">
      <c r="A43" s="265"/>
      <c r="B43" s="370" t="s">
        <v>304</v>
      </c>
      <c r="C43" s="568" t="s">
        <v>305</v>
      </c>
      <c r="D43" s="569"/>
      <c r="E43" s="568" t="s">
        <v>306</v>
      </c>
      <c r="F43" s="568"/>
      <c r="G43" s="2"/>
      <c r="H43" s="267"/>
      <c r="I43" s="2"/>
    </row>
    <row r="44" spans="1:10" ht="97.5" customHeight="1">
      <c r="A44" s="396"/>
      <c r="B44" s="370" t="s">
        <v>274</v>
      </c>
      <c r="C44" s="568" t="s">
        <v>273</v>
      </c>
      <c r="D44" s="569"/>
      <c r="E44" s="568" t="s">
        <v>275</v>
      </c>
      <c r="F44" s="568"/>
      <c r="G44" s="2"/>
      <c r="H44" s="268"/>
      <c r="I44" s="2"/>
    </row>
    <row r="45" spans="1:10" ht="97.5" customHeight="1">
      <c r="A45" s="396"/>
      <c r="B45" s="370" t="s">
        <v>271</v>
      </c>
      <c r="C45" s="568" t="s">
        <v>270</v>
      </c>
      <c r="D45" s="569"/>
      <c r="E45" s="568" t="s">
        <v>272</v>
      </c>
      <c r="F45" s="568"/>
      <c r="G45" s="2"/>
      <c r="H45" s="267"/>
      <c r="I45" s="2"/>
    </row>
    <row r="46" spans="1:10" ht="66.75" customHeight="1">
      <c r="A46" s="265"/>
      <c r="B46" s="375" t="s">
        <v>315</v>
      </c>
      <c r="C46" s="568" t="s">
        <v>316</v>
      </c>
      <c r="D46" s="569"/>
      <c r="E46" s="568" t="s">
        <v>317</v>
      </c>
      <c r="F46" s="568"/>
      <c r="G46" s="2"/>
      <c r="H46" s="267"/>
      <c r="I46" s="2"/>
    </row>
    <row r="48" spans="1:10">
      <c r="A48" s="2"/>
      <c r="B48" s="2"/>
      <c r="C48" s="2"/>
      <c r="D48" s="2"/>
      <c r="E48" s="2"/>
      <c r="F48" s="2"/>
      <c r="G48" s="2"/>
      <c r="H48" s="266"/>
      <c r="I48" s="2"/>
    </row>
    <row r="49" spans="1:9">
      <c r="A49" s="2"/>
      <c r="B49" s="2"/>
      <c r="C49" s="2"/>
      <c r="D49" s="2"/>
      <c r="E49" s="2"/>
      <c r="F49" s="2"/>
      <c r="G49" s="2"/>
      <c r="H49" s="2"/>
      <c r="I49" s="2"/>
    </row>
    <row r="50" spans="1:9">
      <c r="A50" s="2"/>
      <c r="B50" s="2"/>
      <c r="C50" s="2"/>
      <c r="D50" s="2"/>
      <c r="E50" s="2"/>
      <c r="F50" s="2"/>
      <c r="G50" s="2"/>
      <c r="H50" s="2"/>
      <c r="I50" s="2"/>
    </row>
    <row r="51" spans="1:9">
      <c r="A51" s="2"/>
      <c r="B51" s="264"/>
      <c r="C51" s="2"/>
      <c r="D51" s="2"/>
      <c r="E51" s="2"/>
      <c r="F51" s="2"/>
      <c r="G51" s="2"/>
      <c r="H51" s="2"/>
      <c r="I51" s="2"/>
    </row>
    <row r="52" spans="1:9">
      <c r="A52" s="2"/>
      <c r="B52" s="264"/>
      <c r="C52" s="2"/>
      <c r="D52" s="2"/>
      <c r="E52" s="102"/>
    </row>
    <row r="53" spans="1:9">
      <c r="A53" s="2"/>
      <c r="B53" s="2"/>
      <c r="C53" s="2"/>
      <c r="D53" s="2"/>
      <c r="E53" s="102"/>
    </row>
    <row r="54" spans="1:9">
      <c r="A54" s="2"/>
      <c r="B54" s="2"/>
      <c r="C54" s="2"/>
      <c r="D54" s="2"/>
      <c r="E54" s="102"/>
      <c r="F54" s="10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C43:D43"/>
    <mergeCell ref="C34:D34"/>
    <mergeCell ref="C36:D36"/>
    <mergeCell ref="C35:D35"/>
    <mergeCell ref="C38:D38"/>
    <mergeCell ref="C37:D37"/>
    <mergeCell ref="H33:J34"/>
    <mergeCell ref="H32:I32"/>
    <mergeCell ref="E25:F25"/>
    <mergeCell ref="B20:F20"/>
    <mergeCell ref="B21:F21"/>
    <mergeCell ref="C26:D26"/>
    <mergeCell ref="C27:D27"/>
    <mergeCell ref="C28:D28"/>
    <mergeCell ref="C29:D29"/>
    <mergeCell ref="C30:D30"/>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3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97"/>
  <sheetViews>
    <sheetView showGridLines="0" zoomScale="90" zoomScaleNormal="90" zoomScaleSheetLayoutView="75" workbookViewId="0">
      <pane xSplit="1" ySplit="4" topLeftCell="B5" activePane="bottomRight" state="frozen"/>
      <selection pane="topRight"/>
      <selection pane="bottomLeft"/>
      <selection pane="bottomRight"/>
    </sheetView>
  </sheetViews>
  <sheetFormatPr defaultColWidth="9.140625" defaultRowHeight="12.75" outlineLevelRow="1"/>
  <cols>
    <col min="1" max="1" width="59.28515625" style="4" customWidth="1"/>
    <col min="2" max="2" width="10.5703125" style="4" customWidth="1"/>
    <col min="3" max="3" width="2.140625" style="4" bestFit="1" customWidth="1"/>
    <col min="4" max="5" width="10.5703125" style="4" customWidth="1"/>
    <col min="6" max="16384" width="9.140625" style="4"/>
  </cols>
  <sheetData>
    <row r="1" spans="1:5" s="153" customFormat="1">
      <c r="A1" s="120" t="s">
        <v>11</v>
      </c>
      <c r="B1" s="171"/>
      <c r="C1" s="171"/>
      <c r="D1" s="171"/>
      <c r="E1" s="171"/>
    </row>
    <row r="2" spans="1:5" s="153" customFormat="1">
      <c r="A2" s="120" t="s">
        <v>58</v>
      </c>
      <c r="B2" s="171"/>
      <c r="C2" s="171"/>
      <c r="D2" s="171"/>
      <c r="E2" s="171"/>
    </row>
    <row r="3" spans="1:5">
      <c r="A3" s="116"/>
      <c r="B3" s="117"/>
      <c r="C3" s="117"/>
      <c r="D3" s="117"/>
      <c r="E3" s="117"/>
    </row>
    <row r="4" spans="1:5" s="38" customFormat="1" ht="15.75" customHeight="1">
      <c r="A4" s="118" t="s">
        <v>97</v>
      </c>
      <c r="B4" s="170">
        <v>2017</v>
      </c>
      <c r="C4" s="170"/>
      <c r="D4" s="170">
        <v>2018</v>
      </c>
      <c r="E4" s="170">
        <v>2019</v>
      </c>
    </row>
    <row r="5" spans="1:5" s="38" customFormat="1" ht="14.25">
      <c r="A5" s="74" t="s">
        <v>395</v>
      </c>
      <c r="B5" s="28">
        <v>90132</v>
      </c>
      <c r="C5" s="28"/>
      <c r="D5" s="28">
        <v>97132</v>
      </c>
      <c r="E5" s="28">
        <v>106104</v>
      </c>
    </row>
    <row r="6" spans="1:5" s="38" customFormat="1">
      <c r="A6" s="75"/>
      <c r="B6" s="58"/>
      <c r="C6" s="58"/>
      <c r="D6" s="58"/>
      <c r="E6" s="58"/>
    </row>
    <row r="7" spans="1:5" s="38" customFormat="1" ht="14.25">
      <c r="A7" s="95" t="s">
        <v>384</v>
      </c>
      <c r="B7" s="78">
        <v>2017</v>
      </c>
      <c r="C7" s="78"/>
      <c r="D7" s="78">
        <v>2018</v>
      </c>
      <c r="E7" s="78">
        <f>E4</f>
        <v>2019</v>
      </c>
    </row>
    <row r="8" spans="1:5" s="34" customFormat="1">
      <c r="A8" s="75" t="s">
        <v>28</v>
      </c>
      <c r="B8" s="28">
        <v>85653</v>
      </c>
      <c r="C8" s="28"/>
      <c r="D8" s="28">
        <v>95363</v>
      </c>
      <c r="E8" s="28">
        <v>103756</v>
      </c>
    </row>
    <row r="9" spans="1:5">
      <c r="A9" s="75" t="s">
        <v>189</v>
      </c>
      <c r="B9" s="35" t="s">
        <v>249</v>
      </c>
      <c r="C9" s="35"/>
      <c r="D9" s="456">
        <v>0.11</v>
      </c>
      <c r="E9" s="456">
        <v>0.09</v>
      </c>
    </row>
    <row r="10" spans="1:5" s="34" customFormat="1">
      <c r="A10" s="75" t="s">
        <v>190</v>
      </c>
      <c r="B10" s="35" t="s">
        <v>249</v>
      </c>
      <c r="C10" s="35"/>
      <c r="D10" s="456">
        <v>0.08</v>
      </c>
      <c r="E10" s="456">
        <v>0.04</v>
      </c>
    </row>
    <row r="11" spans="1:5" s="34" customFormat="1">
      <c r="A11" s="75" t="s">
        <v>191</v>
      </c>
      <c r="B11" s="35" t="s">
        <v>249</v>
      </c>
      <c r="C11" s="35"/>
      <c r="D11" s="456">
        <v>0.08</v>
      </c>
      <c r="E11" s="456">
        <v>0.02</v>
      </c>
    </row>
    <row r="12" spans="1:5" s="34" customFormat="1" ht="14.25">
      <c r="A12" s="75" t="s">
        <v>59</v>
      </c>
      <c r="B12" s="67">
        <v>22383</v>
      </c>
      <c r="C12" s="474"/>
      <c r="D12" s="67">
        <v>24510</v>
      </c>
      <c r="E12" s="67">
        <v>26597</v>
      </c>
    </row>
    <row r="13" spans="1:5" s="34" customFormat="1" ht="14.25">
      <c r="A13" s="75" t="s">
        <v>364</v>
      </c>
      <c r="B13" s="273">
        <v>0.26100000000000001</v>
      </c>
      <c r="C13" s="474"/>
      <c r="D13" s="273">
        <v>0.25700000000000001</v>
      </c>
      <c r="E13" s="273">
        <v>0.25634180191988898</v>
      </c>
    </row>
    <row r="14" spans="1:5" s="34" customFormat="1">
      <c r="A14" s="75" t="s">
        <v>54</v>
      </c>
      <c r="B14" s="28">
        <v>18748</v>
      </c>
      <c r="C14" s="28"/>
      <c r="D14" s="28">
        <v>21187</v>
      </c>
      <c r="E14" s="28">
        <v>21897</v>
      </c>
    </row>
    <row r="15" spans="1:5" s="34" customFormat="1">
      <c r="A15" s="75" t="s">
        <v>60</v>
      </c>
      <c r="B15" s="32">
        <v>0.219</v>
      </c>
      <c r="C15" s="32"/>
      <c r="D15" s="32">
        <v>0.222</v>
      </c>
      <c r="E15" s="32">
        <v>0.21104321677782489</v>
      </c>
    </row>
    <row r="16" spans="1:5" s="34" customFormat="1">
      <c r="A16" s="75" t="s">
        <v>61</v>
      </c>
      <c r="B16" s="67">
        <v>-1071</v>
      </c>
      <c r="C16" s="67"/>
      <c r="D16" s="67">
        <v>-644</v>
      </c>
      <c r="E16" s="67">
        <v>-359</v>
      </c>
    </row>
    <row r="17" spans="1:5" s="34" customFormat="1">
      <c r="A17" s="75" t="s">
        <v>62</v>
      </c>
      <c r="B17" s="273">
        <v>-1.2999999999999999E-2</v>
      </c>
      <c r="C17" s="273"/>
      <c r="D17" s="273">
        <f>D16/D8</f>
        <v>-6.7531432526241834E-3</v>
      </c>
      <c r="E17" s="273">
        <f>E16/E8</f>
        <v>-3.4600408651065963E-3</v>
      </c>
    </row>
    <row r="18" spans="1:5" s="34" customFormat="1">
      <c r="A18" s="75" t="s">
        <v>32</v>
      </c>
      <c r="B18" s="28">
        <v>17591</v>
      </c>
      <c r="C18" s="28"/>
      <c r="D18" s="28">
        <v>20844</v>
      </c>
      <c r="E18" s="28">
        <v>21572</v>
      </c>
    </row>
    <row r="19" spans="1:5" s="34" customFormat="1">
      <c r="A19" s="75" t="s">
        <v>98</v>
      </c>
      <c r="B19" s="32">
        <f>+B18/B8</f>
        <v>0.20537517658459131</v>
      </c>
      <c r="C19" s="32"/>
      <c r="D19" s="32">
        <f>+D18/D8</f>
        <v>0.21857533844363117</v>
      </c>
      <c r="E19" s="32">
        <f>+E18/E8</f>
        <v>0.20791086780523535</v>
      </c>
    </row>
    <row r="20" spans="1:5" s="34" customFormat="1">
      <c r="A20" s="75" t="s">
        <v>55</v>
      </c>
      <c r="B20" s="28">
        <v>12661</v>
      </c>
      <c r="C20" s="28"/>
      <c r="D20" s="28">
        <v>16336</v>
      </c>
      <c r="E20" s="28">
        <v>16543</v>
      </c>
    </row>
    <row r="21" spans="1:5" s="34" customFormat="1">
      <c r="A21" s="75" t="s">
        <v>34</v>
      </c>
      <c r="B21" s="28">
        <v>16674</v>
      </c>
      <c r="C21" s="28"/>
      <c r="D21" s="28">
        <v>106435</v>
      </c>
      <c r="E21" s="28">
        <v>16543</v>
      </c>
    </row>
    <row r="22" spans="1:5" s="34" customFormat="1">
      <c r="A22" s="75"/>
      <c r="B22" s="197"/>
      <c r="C22" s="197"/>
      <c r="D22" s="197"/>
      <c r="E22" s="197"/>
    </row>
    <row r="23" spans="1:5">
      <c r="A23" s="95" t="s">
        <v>365</v>
      </c>
      <c r="B23" s="78">
        <v>2017</v>
      </c>
      <c r="C23" s="78"/>
      <c r="D23" s="78">
        <v>2018</v>
      </c>
      <c r="E23" s="78">
        <f>E7</f>
        <v>2019</v>
      </c>
    </row>
    <row r="24" spans="1:5">
      <c r="A24" s="75" t="s">
        <v>72</v>
      </c>
      <c r="B24" s="17">
        <v>33631</v>
      </c>
      <c r="C24" s="17"/>
      <c r="D24" s="17">
        <v>35894</v>
      </c>
      <c r="E24" s="17">
        <v>37805</v>
      </c>
    </row>
    <row r="25" spans="1:5">
      <c r="A25" s="75" t="s">
        <v>73</v>
      </c>
      <c r="B25" s="67">
        <v>2547</v>
      </c>
      <c r="C25" s="67"/>
      <c r="D25" s="67">
        <v>2657</v>
      </c>
      <c r="E25" s="67">
        <v>2744.5046951461445</v>
      </c>
    </row>
    <row r="26" spans="1:5">
      <c r="A26" s="75"/>
      <c r="B26" s="149"/>
      <c r="C26" s="149"/>
      <c r="D26" s="149"/>
      <c r="E26" s="149"/>
    </row>
    <row r="27" spans="1:5" s="34" customFormat="1" ht="14.25">
      <c r="A27" s="95" t="s">
        <v>393</v>
      </c>
      <c r="B27" s="464" t="s">
        <v>396</v>
      </c>
      <c r="C27" s="464"/>
      <c r="D27" s="461" t="s">
        <v>397</v>
      </c>
      <c r="E27" s="461">
        <f>E4</f>
        <v>2019</v>
      </c>
    </row>
    <row r="28" spans="1:5" s="34" customFormat="1">
      <c r="A28" s="75" t="s">
        <v>63</v>
      </c>
      <c r="B28" s="19">
        <v>29187</v>
      </c>
      <c r="C28" s="19"/>
      <c r="D28" s="19">
        <v>28444</v>
      </c>
      <c r="E28" s="19">
        <v>26696</v>
      </c>
    </row>
    <row r="29" spans="1:5" s="34" customFormat="1">
      <c r="A29" s="75" t="s">
        <v>64</v>
      </c>
      <c r="B29" s="19">
        <v>20930</v>
      </c>
      <c r="C29" s="19"/>
      <c r="D29" s="19">
        <v>21481</v>
      </c>
      <c r="E29" s="19">
        <v>20209</v>
      </c>
    </row>
    <row r="30" spans="1:5" s="34" customFormat="1">
      <c r="A30" s="75" t="s">
        <v>65</v>
      </c>
      <c r="B30" s="19">
        <v>1398</v>
      </c>
      <c r="C30" s="19"/>
      <c r="D30" s="19">
        <v>-3391</v>
      </c>
      <c r="E30" s="19">
        <v>-2971</v>
      </c>
    </row>
    <row r="31" spans="1:5" s="34" customFormat="1">
      <c r="A31" s="75" t="s">
        <v>113</v>
      </c>
      <c r="B31" s="19">
        <v>-1412</v>
      </c>
      <c r="C31" s="19"/>
      <c r="D31" s="19">
        <v>-1462</v>
      </c>
      <c r="E31" s="19">
        <v>-1140</v>
      </c>
    </row>
    <row r="32" spans="1:5" s="34" customFormat="1">
      <c r="A32" s="75" t="s">
        <v>114</v>
      </c>
      <c r="B32" s="19">
        <v>-948</v>
      </c>
      <c r="C32" s="19"/>
      <c r="D32" s="19">
        <v>-1276</v>
      </c>
      <c r="E32" s="19">
        <v>-1087</v>
      </c>
    </row>
    <row r="33" spans="1:5" s="34" customFormat="1" ht="15" customHeight="1">
      <c r="A33" s="75" t="s">
        <v>62</v>
      </c>
      <c r="B33" s="32">
        <v>-1.0999999999999999E-2</v>
      </c>
      <c r="C33" s="32"/>
      <c r="D33" s="32">
        <f>+D32/D8</f>
        <v>-1.3380451537808164E-2</v>
      </c>
      <c r="E33" s="32">
        <v>-1.0476502563707159E-2</v>
      </c>
    </row>
    <row r="34" spans="1:5" s="34" customFormat="1">
      <c r="A34" s="75" t="s">
        <v>87</v>
      </c>
      <c r="B34" s="19">
        <v>-758</v>
      </c>
      <c r="C34" s="19"/>
      <c r="D34" s="19">
        <v>-4301</v>
      </c>
      <c r="E34" s="19">
        <v>-9683</v>
      </c>
    </row>
    <row r="35" spans="1:5" s="34" customFormat="1">
      <c r="A35" s="75" t="s">
        <v>66</v>
      </c>
      <c r="B35" s="19">
        <v>-1742</v>
      </c>
      <c r="C35" s="19"/>
      <c r="D35" s="19">
        <v>-2000</v>
      </c>
      <c r="E35" s="19">
        <v>-1662</v>
      </c>
    </row>
    <row r="36" spans="1:5" s="34" customFormat="1">
      <c r="A36" s="75" t="s">
        <v>62</v>
      </c>
      <c r="B36" s="32">
        <v>-0.02</v>
      </c>
      <c r="C36" s="32"/>
      <c r="D36" s="32">
        <f>+D35/D8</f>
        <v>-2.0972494573367029E-2</v>
      </c>
      <c r="E36" s="32">
        <f>+E35/E8</f>
        <v>-1.6018350745980955E-2</v>
      </c>
    </row>
    <row r="37" spans="1:5" s="34" customFormat="1" ht="15" customHeight="1">
      <c r="A37" s="75" t="s">
        <v>67</v>
      </c>
      <c r="B37" s="271">
        <v>-7745</v>
      </c>
      <c r="C37" s="271"/>
      <c r="D37" s="271">
        <v>-21601</v>
      </c>
      <c r="E37" s="271">
        <v>-8024</v>
      </c>
    </row>
    <row r="38" spans="1:5" s="34" customFormat="1">
      <c r="A38" s="75" t="s">
        <v>112</v>
      </c>
      <c r="B38" s="272">
        <v>-8255</v>
      </c>
      <c r="C38" s="272"/>
      <c r="D38" s="272">
        <v>-8496</v>
      </c>
      <c r="E38" s="272">
        <v>-7663</v>
      </c>
    </row>
    <row r="39" spans="1:5" s="34" customFormat="1">
      <c r="A39" s="75" t="s">
        <v>68</v>
      </c>
      <c r="B39" s="272">
        <v>18856</v>
      </c>
      <c r="C39" s="272"/>
      <c r="D39" s="272">
        <v>14133</v>
      </c>
      <c r="E39" s="272">
        <v>14625</v>
      </c>
    </row>
    <row r="40" spans="1:5" s="34" customFormat="1">
      <c r="A40" s="76"/>
      <c r="B40" s="364"/>
      <c r="C40" s="364"/>
      <c r="D40" s="364"/>
      <c r="E40" s="364"/>
    </row>
    <row r="41" spans="1:5" s="34" customFormat="1" ht="14.25">
      <c r="A41" s="95" t="s">
        <v>394</v>
      </c>
      <c r="B41" s="464">
        <v>2017</v>
      </c>
      <c r="C41" s="464"/>
      <c r="D41" s="461">
        <v>2018</v>
      </c>
      <c r="E41" s="461">
        <f>E4</f>
        <v>2019</v>
      </c>
    </row>
    <row r="42" spans="1:5" s="34" customFormat="1" ht="14.25">
      <c r="A42" s="75" t="s">
        <v>172</v>
      </c>
      <c r="B42" s="28">
        <f>'Y BS SEK'!B17</f>
        <v>126031</v>
      </c>
      <c r="C42" s="473" t="s">
        <v>343</v>
      </c>
      <c r="D42" s="28">
        <f>'Y BS SEK'!C17</f>
        <v>96670</v>
      </c>
      <c r="E42" s="28">
        <v>111722</v>
      </c>
    </row>
    <row r="43" spans="1:5" s="38" customFormat="1" ht="14.25">
      <c r="A43" s="75" t="s">
        <v>173</v>
      </c>
      <c r="B43" s="59">
        <f>B8/B42</f>
        <v>0.67961850655791034</v>
      </c>
      <c r="C43" s="474" t="s">
        <v>343</v>
      </c>
      <c r="D43" s="59">
        <f>D8/D42</f>
        <v>0.98647977655942898</v>
      </c>
      <c r="E43" s="363">
        <v>0.98</v>
      </c>
    </row>
    <row r="44" spans="1:5" s="38" customFormat="1" ht="14.25">
      <c r="A44" s="75" t="s">
        <v>194</v>
      </c>
      <c r="B44" s="67">
        <v>64096</v>
      </c>
      <c r="C44" s="67"/>
      <c r="D44" s="19">
        <v>64945</v>
      </c>
      <c r="E44" s="19">
        <v>72732</v>
      </c>
    </row>
    <row r="45" spans="1:5" s="14" customFormat="1" ht="14.25">
      <c r="A45" s="75" t="s">
        <v>195</v>
      </c>
      <c r="B45" s="363">
        <f>B8/B44</f>
        <v>1.336323639540689</v>
      </c>
      <c r="C45" s="363"/>
      <c r="D45" s="363">
        <f>D8/D44</f>
        <v>1.468365540072369</v>
      </c>
      <c r="E45" s="363">
        <v>1.43</v>
      </c>
    </row>
    <row r="46" spans="1:5" s="14" customFormat="1" ht="14.25">
      <c r="A46" s="75" t="s">
        <v>196</v>
      </c>
      <c r="B46" s="458">
        <f>'APMs calculated'!B33</f>
        <v>0.2930760109835247</v>
      </c>
      <c r="C46" s="458"/>
      <c r="D46" s="458">
        <f>'APMs calculated'!G33</f>
        <v>0.31512311678639587</v>
      </c>
      <c r="E46" s="458">
        <v>0.3</v>
      </c>
    </row>
    <row r="47" spans="1:5" s="14" customFormat="1" ht="14.25">
      <c r="A47" s="75" t="s">
        <v>252</v>
      </c>
      <c r="B47" s="368">
        <f>-'Q BS SEK'!E45</f>
        <v>2466</v>
      </c>
      <c r="C47" s="474" t="s">
        <v>343</v>
      </c>
      <c r="D47" s="368">
        <f>-'Q BS SEK'!H45</f>
        <v>11354</v>
      </c>
      <c r="E47" s="368">
        <v>12013</v>
      </c>
    </row>
    <row r="48" spans="1:5" s="14" customFormat="1" ht="14.25">
      <c r="A48" s="75" t="s">
        <v>253</v>
      </c>
      <c r="B48" s="369">
        <f>B47/B12</f>
        <v>0.110172899075191</v>
      </c>
      <c r="C48" s="474" t="s">
        <v>343</v>
      </c>
      <c r="D48" s="369">
        <f>D47/D12</f>
        <v>0.46323949408404735</v>
      </c>
      <c r="E48" s="369">
        <v>0.45</v>
      </c>
    </row>
    <row r="49" spans="1:6" s="14" customFormat="1" ht="14.25">
      <c r="A49" s="75" t="s">
        <v>13</v>
      </c>
      <c r="B49" s="28">
        <f>'Y BS SEK'!B21</f>
        <v>60601</v>
      </c>
      <c r="C49" s="474" t="s">
        <v>343</v>
      </c>
      <c r="D49" s="28">
        <f>'Y BS SEK'!C21</f>
        <v>42472</v>
      </c>
      <c r="E49" s="28">
        <v>53290</v>
      </c>
    </row>
    <row r="50" spans="1:6" s="14" customFormat="1" ht="14.25">
      <c r="A50" s="75" t="s">
        <v>69</v>
      </c>
      <c r="B50" s="459">
        <f>B47/B49</f>
        <v>4.0692397815217572E-2</v>
      </c>
      <c r="C50" s="474" t="s">
        <v>343</v>
      </c>
      <c r="D50" s="459">
        <f>D47/D49</f>
        <v>0.26732906385383309</v>
      </c>
      <c r="E50" s="459">
        <v>0.22500000000000001</v>
      </c>
    </row>
    <row r="51" spans="1:6" s="14" customFormat="1" ht="14.25">
      <c r="A51" s="75" t="s">
        <v>70</v>
      </c>
      <c r="B51" s="32">
        <f>B49/B42</f>
        <v>0.48084201505978685</v>
      </c>
      <c r="C51" s="474" t="s">
        <v>343</v>
      </c>
      <c r="D51" s="32">
        <f>D49/D42</f>
        <v>0.43935036722871623</v>
      </c>
      <c r="E51" s="459">
        <v>0.48</v>
      </c>
    </row>
    <row r="52" spans="1:6" s="14" customFormat="1" ht="14.25">
      <c r="A52" s="75" t="s">
        <v>71</v>
      </c>
      <c r="B52" s="32">
        <f>'APMs calculated'!B8</f>
        <v>0.30141003131391747</v>
      </c>
      <c r="C52" s="474" t="s">
        <v>343</v>
      </c>
      <c r="D52" s="32">
        <f>'APMs calculated'!H8</f>
        <v>0.33650558233428091</v>
      </c>
      <c r="E52" s="459">
        <v>0.35</v>
      </c>
    </row>
    <row r="53" spans="1:6" s="41" customFormat="1">
      <c r="A53" s="61"/>
      <c r="B53" s="62"/>
      <c r="C53" s="62"/>
      <c r="D53" s="62"/>
      <c r="E53" s="62"/>
    </row>
    <row r="54" spans="1:6" ht="14.25">
      <c r="A54" s="119" t="s">
        <v>398</v>
      </c>
      <c r="B54" s="465" t="s">
        <v>362</v>
      </c>
      <c r="C54" s="465"/>
      <c r="D54" s="127">
        <v>2018</v>
      </c>
      <c r="E54" s="127">
        <f>E4</f>
        <v>2019</v>
      </c>
    </row>
    <row r="55" spans="1:6" outlineLevel="1">
      <c r="A55" s="63" t="s">
        <v>360</v>
      </c>
      <c r="B55" s="460">
        <v>13.72</v>
      </c>
      <c r="C55" s="460"/>
      <c r="D55" s="65">
        <v>13.45</v>
      </c>
      <c r="E55" s="65">
        <v>13.6</v>
      </c>
    </row>
    <row r="56" spans="1:6" outlineLevel="1">
      <c r="A56" s="63" t="s">
        <v>361</v>
      </c>
      <c r="B56" s="460">
        <v>13.61</v>
      </c>
      <c r="C56" s="460"/>
      <c r="D56" s="65">
        <v>13.43</v>
      </c>
      <c r="E56" s="65">
        <v>13.59</v>
      </c>
    </row>
    <row r="57" spans="1:6" s="13" customFormat="1" ht="15.75" customHeight="1" outlineLevel="1">
      <c r="A57" s="9" t="s">
        <v>74</v>
      </c>
      <c r="B57" s="65">
        <v>7</v>
      </c>
      <c r="C57" s="65"/>
      <c r="D57" s="65">
        <v>6.3</v>
      </c>
      <c r="E57" s="65">
        <v>7</v>
      </c>
      <c r="F57" s="518" t="s">
        <v>392</v>
      </c>
    </row>
    <row r="58" spans="1:6" outlineLevel="1">
      <c r="A58" s="9" t="s">
        <v>75</v>
      </c>
      <c r="B58" s="273">
        <f>B57/B55</f>
        <v>0.51020408163265307</v>
      </c>
      <c r="C58" s="273"/>
      <c r="D58" s="273">
        <f>D57/D55</f>
        <v>0.46840148698884759</v>
      </c>
      <c r="E58" s="32">
        <f>E57/E55</f>
        <v>0.51470588235294124</v>
      </c>
    </row>
    <row r="59" spans="1:6" outlineLevel="1">
      <c r="A59" s="197" t="s">
        <v>76</v>
      </c>
      <c r="B59" s="66">
        <f>B57/B67</f>
        <v>2.1739130434782608E-2</v>
      </c>
      <c r="C59" s="66"/>
      <c r="D59" s="66">
        <f>D57/D67</f>
        <v>2.1627188465499485E-2</v>
      </c>
      <c r="E59" s="66">
        <f>E57/E67</f>
        <v>2.4305555555555556E-2</v>
      </c>
    </row>
    <row r="60" spans="1:6" outlineLevel="1">
      <c r="A60" s="9" t="s">
        <v>77</v>
      </c>
      <c r="B60" s="302">
        <v>8</v>
      </c>
      <c r="C60" s="302"/>
      <c r="D60" s="519">
        <v>0</v>
      </c>
      <c r="E60" s="520">
        <v>0</v>
      </c>
    </row>
    <row r="61" spans="1:6" s="13" customFormat="1" outlineLevel="1">
      <c r="A61" s="9" t="s">
        <v>68</v>
      </c>
      <c r="B61" s="65">
        <v>15.53</v>
      </c>
      <c r="C61" s="65"/>
      <c r="D61" s="260">
        <v>11.65</v>
      </c>
      <c r="E61" s="260">
        <v>12.040009878982465</v>
      </c>
    </row>
    <row r="62" spans="1:6" outlineLevel="1">
      <c r="A62" s="9" t="s">
        <v>13</v>
      </c>
      <c r="B62" s="298">
        <v>50</v>
      </c>
      <c r="C62" s="298"/>
      <c r="D62" s="298">
        <v>35</v>
      </c>
      <c r="E62" s="298">
        <v>44</v>
      </c>
    </row>
    <row r="63" spans="1:6" outlineLevel="1">
      <c r="A63" s="10" t="s">
        <v>79</v>
      </c>
      <c r="B63" s="251">
        <v>354.2</v>
      </c>
      <c r="C63" s="251"/>
      <c r="D63" s="251">
        <v>210.5</v>
      </c>
      <c r="E63" s="251">
        <v>373.6</v>
      </c>
    </row>
    <row r="64" spans="1:6" outlineLevel="1">
      <c r="A64" s="10" t="s">
        <v>80</v>
      </c>
      <c r="B64" s="251">
        <v>314.60000000000002</v>
      </c>
      <c r="C64" s="251"/>
      <c r="D64" s="251">
        <v>193.3</v>
      </c>
      <c r="E64" s="251">
        <v>325.2</v>
      </c>
    </row>
    <row r="65" spans="1:5" outlineLevel="1">
      <c r="A65" s="10" t="s">
        <v>149</v>
      </c>
      <c r="B65" s="251">
        <v>375.8</v>
      </c>
      <c r="C65" s="251"/>
      <c r="D65" s="251">
        <v>380.8</v>
      </c>
      <c r="E65" s="251">
        <v>386.5</v>
      </c>
    </row>
    <row r="66" spans="1:5" outlineLevel="1">
      <c r="A66" s="10" t="s">
        <v>150</v>
      </c>
      <c r="B66" s="251">
        <v>277</v>
      </c>
      <c r="C66" s="251"/>
      <c r="D66" s="251">
        <v>205.3</v>
      </c>
      <c r="E66" s="251">
        <v>205</v>
      </c>
    </row>
    <row r="67" spans="1:5" outlineLevel="1">
      <c r="A67" s="10" t="s">
        <v>81</v>
      </c>
      <c r="B67" s="251">
        <v>322</v>
      </c>
      <c r="C67" s="251"/>
      <c r="D67" s="251">
        <v>291.3</v>
      </c>
      <c r="E67" s="251">
        <v>288</v>
      </c>
    </row>
    <row r="68" spans="1:5" outlineLevel="1">
      <c r="A68" s="9" t="s">
        <v>78</v>
      </c>
      <c r="B68" s="68">
        <v>1214.0999999999999</v>
      </c>
      <c r="C68" s="68"/>
      <c r="D68" s="68">
        <v>1213.5</v>
      </c>
      <c r="E68" s="68">
        <v>1214.7</v>
      </c>
    </row>
    <row r="69" spans="1:5" outlineLevel="1">
      <c r="A69" s="11" t="s">
        <v>86</v>
      </c>
      <c r="B69" s="69">
        <v>1215.8</v>
      </c>
      <c r="C69" s="69"/>
      <c r="D69" s="69">
        <v>1215.3</v>
      </c>
      <c r="E69" s="69">
        <v>1215.8</v>
      </c>
    </row>
    <row r="70" spans="1:5">
      <c r="A70" s="9"/>
      <c r="B70" s="64"/>
      <c r="C70" s="64"/>
      <c r="D70" s="64"/>
      <c r="E70" s="64"/>
    </row>
    <row r="71" spans="1:5">
      <c r="A71" s="10" t="s">
        <v>188</v>
      </c>
      <c r="B71" s="64"/>
      <c r="C71" s="64"/>
      <c r="D71" s="64"/>
      <c r="E71" s="64"/>
    </row>
    <row r="72" spans="1:5">
      <c r="A72" s="10"/>
      <c r="B72" s="197"/>
      <c r="C72" s="197"/>
      <c r="D72" s="197"/>
      <c r="E72" s="197"/>
    </row>
    <row r="73" spans="1:5" ht="16.5">
      <c r="A73" s="392" t="s">
        <v>399</v>
      </c>
      <c r="B73" s="197"/>
      <c r="C73" s="197"/>
      <c r="D73" s="197"/>
      <c r="E73" s="197"/>
    </row>
    <row r="74" spans="1:5" ht="16.5">
      <c r="A74" s="393" t="s">
        <v>400</v>
      </c>
      <c r="B74" s="197"/>
      <c r="C74" s="197"/>
      <c r="D74" s="197"/>
      <c r="E74" s="197"/>
    </row>
    <row r="75" spans="1:5" ht="16.5">
      <c r="A75" s="393" t="s">
        <v>363</v>
      </c>
    </row>
    <row r="76" spans="1:5" ht="14.25">
      <c r="A76" s="8"/>
    </row>
    <row r="77" spans="1:5">
      <c r="E77" s="513"/>
    </row>
    <row r="78" spans="1:5">
      <c r="E78" s="514"/>
    </row>
    <row r="79" spans="1:5">
      <c r="E79" s="515"/>
    </row>
    <row r="80" spans="1:5">
      <c r="E80" s="49"/>
    </row>
    <row r="81" spans="5:5">
      <c r="E81" s="49"/>
    </row>
    <row r="82" spans="5:5">
      <c r="E82" s="49"/>
    </row>
    <row r="83" spans="5:5">
      <c r="E83" s="49"/>
    </row>
    <row r="85" spans="5:5">
      <c r="E85" s="50"/>
    </row>
    <row r="89" spans="5:5">
      <c r="E89" s="13"/>
    </row>
    <row r="90" spans="5:5">
      <c r="E90" s="17"/>
    </row>
    <row r="91" spans="5:5">
      <c r="E91" s="17"/>
    </row>
    <row r="92" spans="5:5">
      <c r="E92" s="17"/>
    </row>
    <row r="93" spans="5:5">
      <c r="E93" s="17"/>
    </row>
    <row r="94" spans="5:5">
      <c r="E94" s="17"/>
    </row>
    <row r="95" spans="5:5">
      <c r="E95" s="514"/>
    </row>
    <row r="96" spans="5:5">
      <c r="E96" s="17"/>
    </row>
    <row r="97" spans="5:5">
      <c r="E97" s="17"/>
    </row>
  </sheetData>
  <phoneticPr fontId="6" type="noConversion"/>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39"/>
  <sheetViews>
    <sheetView showGridLines="0" workbookViewId="0"/>
  </sheetViews>
  <sheetFormatPr defaultRowHeight="12.75"/>
  <cols>
    <col min="1" max="1" width="55.28515625" style="148" bestFit="1" customWidth="1"/>
    <col min="2" max="2" width="9.140625" style="148" customWidth="1"/>
    <col min="3" max="3" width="1.85546875" style="148" customWidth="1"/>
    <col min="4" max="4" width="9.140625" style="148" customWidth="1"/>
    <col min="5" max="5" width="1.7109375" style="148" customWidth="1"/>
    <col min="6" max="6" width="9.140625" style="148" customWidth="1"/>
  </cols>
  <sheetData>
    <row r="1" spans="1:13">
      <c r="A1" s="399" t="s">
        <v>11</v>
      </c>
      <c r="B1" s="413"/>
      <c r="C1" s="413"/>
      <c r="D1" s="401"/>
      <c r="E1" s="401"/>
      <c r="F1" s="401"/>
      <c r="G1" s="401"/>
      <c r="H1" s="401"/>
      <c r="I1" s="401"/>
      <c r="J1" s="401"/>
      <c r="K1" s="401"/>
      <c r="L1" s="401"/>
      <c r="M1" s="234"/>
    </row>
    <row r="2" spans="1:13">
      <c r="A2" s="399" t="s">
        <v>341</v>
      </c>
      <c r="B2" s="401"/>
      <c r="C2" s="401"/>
      <c r="D2" s="401"/>
      <c r="E2" s="401"/>
      <c r="F2" s="401"/>
      <c r="G2" s="401"/>
      <c r="H2" s="401"/>
      <c r="I2" s="401"/>
      <c r="J2" s="401"/>
      <c r="K2" s="401"/>
      <c r="L2" s="401"/>
      <c r="M2" s="234"/>
    </row>
    <row r="3" spans="1:13">
      <c r="A3" s="398" t="s">
        <v>1</v>
      </c>
      <c r="B3" s="397">
        <v>2017</v>
      </c>
      <c r="C3" s="397"/>
      <c r="D3" s="397">
        <v>2018</v>
      </c>
      <c r="E3" s="397"/>
      <c r="F3" s="397"/>
      <c r="G3" s="397"/>
      <c r="H3" s="397"/>
      <c r="I3" s="397">
        <v>2019</v>
      </c>
      <c r="J3" s="397"/>
      <c r="K3" s="397"/>
      <c r="L3" s="397"/>
      <c r="M3" s="225">
        <v>2020</v>
      </c>
    </row>
    <row r="4" spans="1:13">
      <c r="A4" s="398"/>
      <c r="B4" s="397" t="s">
        <v>10</v>
      </c>
      <c r="C4" s="397"/>
      <c r="D4" s="397" t="s">
        <v>9</v>
      </c>
      <c r="E4" s="397"/>
      <c r="F4" s="397" t="s">
        <v>8</v>
      </c>
      <c r="G4" s="397" t="s">
        <v>7</v>
      </c>
      <c r="H4" s="397" t="s">
        <v>10</v>
      </c>
      <c r="I4" s="397" t="s">
        <v>9</v>
      </c>
      <c r="J4" s="397" t="s">
        <v>8</v>
      </c>
      <c r="K4" s="397" t="s">
        <v>7</v>
      </c>
      <c r="L4" s="397" t="s">
        <v>10</v>
      </c>
      <c r="M4" s="225" t="s">
        <v>9</v>
      </c>
    </row>
    <row r="5" spans="1:13">
      <c r="A5" s="407" t="s">
        <v>322</v>
      </c>
      <c r="B5" s="407"/>
      <c r="C5" s="407"/>
      <c r="D5" s="407"/>
      <c r="E5" s="407"/>
      <c r="F5" s="407"/>
      <c r="G5" s="407"/>
      <c r="H5" s="407"/>
      <c r="I5" s="407"/>
      <c r="J5" s="407"/>
      <c r="K5" s="407"/>
      <c r="L5" s="407"/>
      <c r="M5" s="407"/>
    </row>
    <row r="6" spans="1:13" ht="14.25">
      <c r="A6" s="412" t="s">
        <v>323</v>
      </c>
      <c r="B6" s="404">
        <v>16652</v>
      </c>
      <c r="C6" s="419" t="s">
        <v>342</v>
      </c>
      <c r="D6" s="404">
        <v>17075</v>
      </c>
      <c r="E6" s="419" t="s">
        <v>342</v>
      </c>
      <c r="F6" s="408">
        <v>13961</v>
      </c>
      <c r="G6" s="408">
        <v>14305</v>
      </c>
      <c r="H6" s="421">
        <v>16336</v>
      </c>
      <c r="I6" s="421">
        <f>SUM(' Q IS SEK'!K52:N52)-SUM(' Q IS SEK'!K57:N57)</f>
        <v>16429</v>
      </c>
      <c r="J6" s="485">
        <f>SUM(' Q IS SEK'!L52:O52)-SUM(' Q IS SEK'!L57:O57)</f>
        <v>16874</v>
      </c>
      <c r="K6" s="485">
        <f>SUM(' Q IS SEK'!M52:P52)-SUM(' Q IS SEK'!M57:P57)</f>
        <v>17396</v>
      </c>
      <c r="L6" s="485">
        <f>SUM(' Q IS SEK'!N52:Q52)-SUM(' Q IS SEK'!N57:Q57)</f>
        <v>16522</v>
      </c>
      <c r="M6" s="485">
        <f>SUM(' Q IS SEK'!$O$56:$R$56)</f>
        <v>16660</v>
      </c>
    </row>
    <row r="7" spans="1:13" ht="14.25">
      <c r="A7" s="403" t="s">
        <v>324</v>
      </c>
      <c r="B7" s="408">
        <v>55247</v>
      </c>
      <c r="C7" s="419" t="s">
        <v>342</v>
      </c>
      <c r="D7" s="404">
        <f>AVERAGE('Q BS SEK'!B19:F19)</f>
        <v>58125.8</v>
      </c>
      <c r="E7" s="419" t="s">
        <v>342</v>
      </c>
      <c r="F7" s="408">
        <f>AVERAGE('Q BS SEK'!C19:G19)</f>
        <v>53838.400000000001</v>
      </c>
      <c r="G7" s="408">
        <f>AVERAGE('Q BS SEK'!D19:H19)</f>
        <v>50984.2</v>
      </c>
      <c r="H7" s="421">
        <f>AVERAGE('Q BS SEK'!E19:I19)</f>
        <v>48546</v>
      </c>
      <c r="I7" s="421">
        <f>AVERAGE('Q BS SEK'!F19:J19)</f>
        <v>45923</v>
      </c>
      <c r="J7" s="485">
        <f>AVERAGE('Q BS SEK'!G19:K19)</f>
        <v>41263.599999999999</v>
      </c>
      <c r="K7" s="485">
        <f>AVERAGE('Q BS SEK'!H19:M19)</f>
        <v>45853.666666666664</v>
      </c>
      <c r="L7" s="485">
        <f>AVERAGE('Q BS SEK'!I19:M19)</f>
        <v>47557.2</v>
      </c>
      <c r="M7" s="485">
        <f>AVERAGE('Q BS SEK'!J19:N19)</f>
        <v>50821.8</v>
      </c>
    </row>
    <row r="8" spans="1:13">
      <c r="A8" s="402" t="s">
        <v>325</v>
      </c>
      <c r="B8" s="561">
        <f>B6/B7</f>
        <v>0.30141003131391747</v>
      </c>
      <c r="C8" s="561"/>
      <c r="D8" s="561">
        <f>D6/D7</f>
        <v>0.29375939772011739</v>
      </c>
      <c r="E8" s="561"/>
      <c r="F8" s="561">
        <f>F6/F7</f>
        <v>0.25931305536568694</v>
      </c>
      <c r="G8" s="561">
        <f>G6/G7</f>
        <v>0.28057711997050067</v>
      </c>
      <c r="H8" s="561">
        <f>H6/H7</f>
        <v>0.33650558233428091</v>
      </c>
      <c r="I8" s="561">
        <f>I6/I7</f>
        <v>0.35775101800840536</v>
      </c>
      <c r="J8" s="561">
        <f>J6/J7</f>
        <v>0.40893184307719155</v>
      </c>
      <c r="K8" s="561">
        <f t="shared" ref="K8:M8" si="0">K6/K7</f>
        <v>0.37938078379773338</v>
      </c>
      <c r="L8" s="561">
        <f>L6/L7</f>
        <v>0.34741322029051336</v>
      </c>
      <c r="M8" s="561">
        <f t="shared" si="0"/>
        <v>0.3278120806425589</v>
      </c>
    </row>
    <row r="9" spans="1:13">
      <c r="A9" s="400"/>
      <c r="B9" s="400"/>
      <c r="C9" s="400"/>
      <c r="D9" s="400"/>
      <c r="E9" s="400"/>
      <c r="F9" s="431"/>
    </row>
    <row r="10" spans="1:13">
      <c r="A10" s="407" t="s">
        <v>326</v>
      </c>
      <c r="B10" s="407"/>
      <c r="C10" s="407"/>
      <c r="D10" s="407"/>
      <c r="E10" s="407"/>
      <c r="F10" s="407"/>
      <c r="G10" s="407"/>
      <c r="H10" s="407"/>
      <c r="I10" s="407"/>
      <c r="J10" s="407"/>
      <c r="K10" s="407"/>
      <c r="L10" s="407"/>
      <c r="M10" s="407"/>
    </row>
    <row r="11" spans="1:13">
      <c r="A11" s="414" t="s">
        <v>28</v>
      </c>
      <c r="B11" s="404">
        <f>' Q IS SEK'!I19</f>
        <v>22645</v>
      </c>
      <c r="C11" s="404"/>
      <c r="D11" s="404">
        <f>' Q IS SEK'!J19</f>
        <v>21906</v>
      </c>
      <c r="E11" s="404"/>
      <c r="F11" s="404">
        <f>' Q IS SEK'!K19</f>
        <v>24461</v>
      </c>
      <c r="G11" s="404">
        <f>' Q IS SEK'!L19</f>
        <v>23675</v>
      </c>
      <c r="H11" s="404">
        <f>' Q IS SEK'!M19</f>
        <v>25321</v>
      </c>
      <c r="I11" s="404">
        <f>' Q IS SEK'!N19</f>
        <v>24181</v>
      </c>
      <c r="J11" s="421">
        <f>' Q IS SEK'!O19</f>
        <v>25580</v>
      </c>
      <c r="K11" s="421">
        <f>' Q IS SEK'!P19</f>
        <v>26676</v>
      </c>
      <c r="L11" s="421">
        <f>' Q IS SEK'!Q19</f>
        <v>27319</v>
      </c>
      <c r="M11" s="404">
        <f>' Q IS SEK'!R19</f>
        <v>25098</v>
      </c>
    </row>
    <row r="12" spans="1:13">
      <c r="A12" s="415" t="s">
        <v>54</v>
      </c>
      <c r="B12" s="404">
        <f>' Q IS SEK'!I35</f>
        <v>4859</v>
      </c>
      <c r="C12" s="404"/>
      <c r="D12" s="404">
        <f>' Q IS SEK'!J35</f>
        <v>4833</v>
      </c>
      <c r="E12" s="404"/>
      <c r="F12" s="404">
        <f>' Q IS SEK'!K35</f>
        <v>5430</v>
      </c>
      <c r="G12" s="404">
        <f>' Q IS SEK'!L35</f>
        <v>5263</v>
      </c>
      <c r="H12" s="404">
        <f>' Q IS SEK'!M35</f>
        <v>5661</v>
      </c>
      <c r="I12" s="404">
        <f>' Q IS SEK'!N35</f>
        <v>5048</v>
      </c>
      <c r="J12" s="421">
        <f>' Q IS SEK'!O35</f>
        <v>5379</v>
      </c>
      <c r="K12" s="421">
        <f>' Q IS SEK'!P35</f>
        <v>5843</v>
      </c>
      <c r="L12" s="421">
        <f>' Q IS SEK'!Q35</f>
        <v>5627</v>
      </c>
      <c r="M12" s="404">
        <f>' Q IS SEK'!R35</f>
        <v>5124</v>
      </c>
    </row>
    <row r="13" spans="1:13">
      <c r="A13" s="415" t="s">
        <v>327</v>
      </c>
      <c r="B13" s="408">
        <v>942</v>
      </c>
      <c r="C13" s="408"/>
      <c r="D13" s="408">
        <v>777</v>
      </c>
      <c r="E13" s="408"/>
      <c r="F13" s="408">
        <v>855</v>
      </c>
      <c r="G13" s="408">
        <v>823</v>
      </c>
      <c r="H13" s="408">
        <v>868</v>
      </c>
      <c r="I13" s="408">
        <v>1079</v>
      </c>
      <c r="J13" s="488">
        <v>1133</v>
      </c>
      <c r="K13" s="488">
        <v>1240</v>
      </c>
      <c r="L13" s="488">
        <v>1248</v>
      </c>
      <c r="M13" s="404">
        <v>1291</v>
      </c>
    </row>
    <row r="14" spans="1:13">
      <c r="A14" s="402" t="s">
        <v>59</v>
      </c>
      <c r="B14" s="409">
        <f>B12+B13</f>
        <v>5801</v>
      </c>
      <c r="C14" s="409"/>
      <c r="D14" s="409">
        <f>D12+D13</f>
        <v>5610</v>
      </c>
      <c r="E14" s="409"/>
      <c r="F14" s="409">
        <f>F12+F13</f>
        <v>6285</v>
      </c>
      <c r="G14" s="409">
        <f>G12+G13</f>
        <v>6086</v>
      </c>
      <c r="H14" s="409">
        <f>H12+H13</f>
        <v>6529</v>
      </c>
      <c r="I14" s="409">
        <f>I12+I13</f>
        <v>6127</v>
      </c>
      <c r="J14" s="409">
        <f>J12+J13</f>
        <v>6512</v>
      </c>
      <c r="K14" s="409">
        <f t="shared" ref="K14:L14" si="1">K12+K13</f>
        <v>7083</v>
      </c>
      <c r="L14" s="409">
        <f t="shared" si="1"/>
        <v>6875</v>
      </c>
      <c r="M14" s="409">
        <f>M12+M13</f>
        <v>6415</v>
      </c>
    </row>
    <row r="15" spans="1:13">
      <c r="A15" s="402" t="s">
        <v>328</v>
      </c>
      <c r="B15" s="405">
        <f>B14/B11</f>
        <v>0.25617134025171118</v>
      </c>
      <c r="C15" s="405"/>
      <c r="D15" s="405">
        <f>D14/D11</f>
        <v>0.25609422076143523</v>
      </c>
      <c r="E15" s="405"/>
      <c r="F15" s="405">
        <f>F14/F11</f>
        <v>0.2569396181676955</v>
      </c>
      <c r="G15" s="405">
        <f>G14/G11</f>
        <v>0.25706441393875396</v>
      </c>
      <c r="H15" s="405">
        <f>H14/H11</f>
        <v>0.2578492160657162</v>
      </c>
      <c r="I15" s="405">
        <f>I14/I11</f>
        <v>0.25338075348414046</v>
      </c>
      <c r="J15" s="405">
        <f>J14/J11</f>
        <v>0.25457388584831903</v>
      </c>
      <c r="K15" s="405">
        <f t="shared" ref="K15:L15" si="2">K14/K11</f>
        <v>0.26551956815114708</v>
      </c>
      <c r="L15" s="405">
        <f t="shared" si="2"/>
        <v>0.25165635638200518</v>
      </c>
      <c r="M15" s="405">
        <f>M14/M11</f>
        <v>0.25559805562196192</v>
      </c>
    </row>
    <row r="16" spans="1:13">
      <c r="A16" s="400"/>
      <c r="B16" s="410"/>
      <c r="C16" s="410"/>
      <c r="D16" s="410"/>
      <c r="E16" s="410"/>
      <c r="F16" s="410"/>
      <c r="G16" s="410"/>
    </row>
    <row r="17" spans="1:13">
      <c r="A17" s="400" t="s">
        <v>329</v>
      </c>
      <c r="B17" s="404">
        <f>SUM(' Q IS SEK'!F19:I19)</f>
        <v>85653</v>
      </c>
      <c r="C17" s="404"/>
      <c r="D17" s="404">
        <f>SUM(' Q IS SEK'!G19:J19)</f>
        <v>86981</v>
      </c>
      <c r="E17" s="404"/>
      <c r="F17" s="404">
        <f>SUM(' Q IS SEK'!H19:K19)</f>
        <v>90045</v>
      </c>
      <c r="G17" s="404">
        <f>SUM(' Q IS SEK'!I19:L19)</f>
        <v>92687</v>
      </c>
      <c r="H17" s="421">
        <f>SUM(' Q IS SEK'!J19:M19)</f>
        <v>95363</v>
      </c>
      <c r="I17" s="421">
        <f>SUM(' Q IS SEK'!K19:N19)</f>
        <v>97638</v>
      </c>
      <c r="J17" s="485">
        <f>SUM(' Q IS SEK'!L19:O19)</f>
        <v>98757</v>
      </c>
      <c r="K17" s="485">
        <f>SUM(' Q IS SEK'!M19:P19)</f>
        <v>101758</v>
      </c>
      <c r="L17" s="485">
        <f>SUM(' Q IS SEK'!N19:Q19)</f>
        <v>103756</v>
      </c>
      <c r="M17" s="485">
        <f>SUM(' Q IS SEK'!O19:R19)</f>
        <v>104673</v>
      </c>
    </row>
    <row r="18" spans="1:13">
      <c r="A18" s="416" t="s">
        <v>330</v>
      </c>
      <c r="B18" s="404">
        <f>SUM(' Q IS SEK'!F35:I35)</f>
        <v>18748</v>
      </c>
      <c r="C18" s="404"/>
      <c r="D18" s="404">
        <f>SUM(' Q IS SEK'!G35:J35)</f>
        <v>19291</v>
      </c>
      <c r="E18" s="404"/>
      <c r="F18" s="404">
        <f>SUM(' Q IS SEK'!H35:K35)</f>
        <v>20124</v>
      </c>
      <c r="G18" s="404">
        <f>SUM(' Q IS SEK'!I35:L35)</f>
        <v>20385</v>
      </c>
      <c r="H18" s="421">
        <f>SUM(' Q IS SEK'!J35:M35)</f>
        <v>21187</v>
      </c>
      <c r="I18" s="421">
        <f>SUM(' Q IS SEK'!K35:N35)</f>
        <v>21402</v>
      </c>
      <c r="J18" s="485">
        <f>SUM(' Q IS SEK'!L35:O35)</f>
        <v>21351</v>
      </c>
      <c r="K18" s="485">
        <f>SUM(' Q IS SEK'!M35:P35)</f>
        <v>21931</v>
      </c>
      <c r="L18" s="485">
        <f>SUM(' Q IS SEK'!N35:Q35)</f>
        <v>21897</v>
      </c>
      <c r="M18" s="485">
        <f>SUM(' Q IS SEK'!O35:R35)</f>
        <v>21973</v>
      </c>
    </row>
    <row r="19" spans="1:13">
      <c r="A19" s="415" t="s">
        <v>331</v>
      </c>
      <c r="B19" s="408">
        <v>3635</v>
      </c>
      <c r="C19" s="408"/>
      <c r="D19" s="408">
        <v>3594</v>
      </c>
      <c r="E19" s="408"/>
      <c r="F19" s="408">
        <v>3635</v>
      </c>
      <c r="G19" s="408">
        <v>3112</v>
      </c>
      <c r="H19" s="408">
        <v>3323</v>
      </c>
      <c r="I19" s="408">
        <v>3625</v>
      </c>
      <c r="J19" s="487">
        <v>3903</v>
      </c>
      <c r="K19" s="487">
        <f>SUM(H13:K13)</f>
        <v>4320</v>
      </c>
      <c r="L19" s="487">
        <f>SUM(I13:L13)</f>
        <v>4700</v>
      </c>
      <c r="M19" s="485">
        <f>SUM(J13:M13)</f>
        <v>4912</v>
      </c>
    </row>
    <row r="20" spans="1:13">
      <c r="A20" s="418" t="s">
        <v>332</v>
      </c>
      <c r="B20" s="409">
        <f>B18+B19</f>
        <v>22383</v>
      </c>
      <c r="C20" s="409"/>
      <c r="D20" s="409">
        <f>D18+D19</f>
        <v>22885</v>
      </c>
      <c r="E20" s="409"/>
      <c r="F20" s="409">
        <f>F18+F19</f>
        <v>23759</v>
      </c>
      <c r="G20" s="409">
        <f>G18+G19</f>
        <v>23497</v>
      </c>
      <c r="H20" s="409">
        <f>H18+H19</f>
        <v>24510</v>
      </c>
      <c r="I20" s="409">
        <f>I18+I19</f>
        <v>25027</v>
      </c>
      <c r="J20" s="409">
        <f>J18+J19</f>
        <v>25254</v>
      </c>
      <c r="K20" s="409">
        <f t="shared" ref="K20:L20" si="3">K18+K19</f>
        <v>26251</v>
      </c>
      <c r="L20" s="409">
        <f t="shared" si="3"/>
        <v>26597</v>
      </c>
      <c r="M20" s="409">
        <f>M18+M19</f>
        <v>26885</v>
      </c>
    </row>
    <row r="21" spans="1:13">
      <c r="A21" s="418" t="s">
        <v>333</v>
      </c>
      <c r="B21" s="405">
        <f>B20/B17</f>
        <v>0.26132184511926027</v>
      </c>
      <c r="C21" s="405"/>
      <c r="D21" s="405">
        <f>D20/D17</f>
        <v>0.26310343638265826</v>
      </c>
      <c r="E21" s="405"/>
      <c r="F21" s="405">
        <f>F20/F17</f>
        <v>0.26385696040868456</v>
      </c>
      <c r="G21" s="405">
        <f>G20/G17</f>
        <v>0.25350912209910775</v>
      </c>
      <c r="H21" s="405">
        <f>H20/H17</f>
        <v>0.25701792099661297</v>
      </c>
      <c r="I21" s="405">
        <f>I20/I17</f>
        <v>0.25632438190048956</v>
      </c>
      <c r="J21" s="405">
        <f>J20/J17</f>
        <v>0.25571858197393604</v>
      </c>
      <c r="K21" s="405">
        <f t="shared" ref="K21:M21" si="4">K20/K17</f>
        <v>0.25797480296389474</v>
      </c>
      <c r="L21" s="405">
        <f t="shared" si="4"/>
        <v>0.25634180191988898</v>
      </c>
      <c r="M21" s="405">
        <f t="shared" si="4"/>
        <v>0.25684751559619001</v>
      </c>
    </row>
    <row r="22" spans="1:13">
      <c r="A22" s="400"/>
      <c r="B22" s="400"/>
      <c r="C22" s="400"/>
      <c r="D22" s="400"/>
      <c r="E22" s="400"/>
      <c r="F22" s="400"/>
      <c r="G22" s="400"/>
    </row>
    <row r="23" spans="1:13" ht="14.25">
      <c r="A23" s="411" t="s">
        <v>334</v>
      </c>
      <c r="B23" s="408">
        <f>'Q BS SEK'!E45</f>
        <v>-2466</v>
      </c>
      <c r="C23" s="419" t="s">
        <v>343</v>
      </c>
      <c r="D23" s="408">
        <f>'Q BS SEK'!F45</f>
        <v>-2565</v>
      </c>
      <c r="E23" s="408"/>
      <c r="F23" s="408">
        <f>'Q BS SEK'!G45</f>
        <v>-14383</v>
      </c>
      <c r="G23" s="408">
        <f>'Q BS SEK'!H45</f>
        <v>-11354</v>
      </c>
      <c r="H23" s="421">
        <f>'Q BS SEK'!I45</f>
        <v>-6702</v>
      </c>
      <c r="I23" s="421">
        <f>'Q BS SEK'!J45</f>
        <v>-8525</v>
      </c>
      <c r="J23" s="421">
        <f>'Q BS SEK'!K45</f>
        <v>-10935</v>
      </c>
      <c r="K23" s="421">
        <f>'Q BS SEK'!L45</f>
        <v>-13205</v>
      </c>
      <c r="L23" s="421">
        <f>'Q BS SEK'!M45</f>
        <v>-12013</v>
      </c>
      <c r="M23" s="421">
        <f>'Q BS SEK'!N45</f>
        <v>-13859</v>
      </c>
    </row>
    <row r="24" spans="1:13">
      <c r="A24" s="416"/>
      <c r="B24" s="462"/>
      <c r="C24" s="411"/>
      <c r="D24" s="411"/>
      <c r="E24" s="411"/>
      <c r="F24" s="411"/>
      <c r="G24" s="411"/>
    </row>
    <row r="25" spans="1:13">
      <c r="A25" s="402" t="s">
        <v>335</v>
      </c>
      <c r="B25" s="422">
        <f>-B23/B20</f>
        <v>0.110172899075191</v>
      </c>
      <c r="C25" s="422"/>
      <c r="D25" s="422">
        <f>-D23/D20</f>
        <v>0.11208214987983395</v>
      </c>
      <c r="E25" s="422"/>
      <c r="F25" s="422">
        <f t="shared" ref="F25:J25" si="5">-F23/F20</f>
        <v>0.60537059640557267</v>
      </c>
      <c r="G25" s="422">
        <f t="shared" si="5"/>
        <v>0.4832106226326765</v>
      </c>
      <c r="H25" s="422">
        <f t="shared" si="5"/>
        <v>0.27343941248470011</v>
      </c>
      <c r="I25" s="422">
        <f t="shared" si="5"/>
        <v>0.34063211731330162</v>
      </c>
      <c r="J25" s="422">
        <f t="shared" si="5"/>
        <v>0.43300071275837493</v>
      </c>
      <c r="K25" s="422">
        <f>-K23/K20</f>
        <v>0.50302845605881685</v>
      </c>
      <c r="L25" s="422">
        <f>-L23/L20</f>
        <v>0.45166748129488288</v>
      </c>
      <c r="M25" s="422">
        <f>-'Q BS SEK'!N45/M20</f>
        <v>0.51549190998698158</v>
      </c>
    </row>
    <row r="26" spans="1:13">
      <c r="A26" s="400"/>
      <c r="B26" s="400"/>
      <c r="C26" s="400"/>
      <c r="D26" s="400"/>
      <c r="E26" s="400"/>
      <c r="F26" s="400"/>
      <c r="G26" s="404"/>
    </row>
    <row r="27" spans="1:13">
      <c r="A27" s="407" t="s">
        <v>336</v>
      </c>
      <c r="B27" s="407"/>
      <c r="C27" s="407"/>
      <c r="D27" s="407"/>
      <c r="E27" s="407"/>
      <c r="F27" s="407"/>
      <c r="G27" s="407"/>
      <c r="H27" s="407"/>
      <c r="I27" s="407"/>
      <c r="J27" s="407"/>
      <c r="K27" s="407"/>
      <c r="L27" s="407"/>
      <c r="M27" s="407"/>
    </row>
    <row r="28" spans="1:13">
      <c r="A28" s="416" t="s">
        <v>337</v>
      </c>
      <c r="B28" s="404">
        <f>SUM(' Q IS SEK'!F47:I47)</f>
        <v>17591</v>
      </c>
      <c r="C28" s="404"/>
      <c r="D28" s="404">
        <f>SUM(' Q IS SEK'!G47:J47)</f>
        <v>18046</v>
      </c>
      <c r="E28" s="404"/>
      <c r="F28" s="404">
        <f>SUM(' Q IS SEK'!H47:K47)</f>
        <v>19073</v>
      </c>
      <c r="G28" s="404">
        <f>SUM(' Q IS SEK'!I47:L47)</f>
        <v>19461</v>
      </c>
      <c r="H28" s="421">
        <f>SUM(' Q IS SEK'!J47:M47)</f>
        <v>20844</v>
      </c>
      <c r="I28" s="421">
        <f>SUM(' Q IS SEK'!K47:N47)</f>
        <v>21238</v>
      </c>
      <c r="J28" s="485">
        <f>SUM(' Q IS SEK'!L47:O47)</f>
        <v>21324</v>
      </c>
      <c r="K28" s="485">
        <f>SUM(' Q IS SEK'!M47:P47)</f>
        <v>21934</v>
      </c>
      <c r="L28" s="485">
        <f>SUM(' Q IS SEK'!N47:Q47)</f>
        <v>21572</v>
      </c>
      <c r="M28" s="485">
        <f>SUM(' Q IS SEK'!O47:R47)</f>
        <v>21675</v>
      </c>
    </row>
    <row r="29" spans="1:13">
      <c r="A29" s="424" t="s">
        <v>338</v>
      </c>
      <c r="B29" s="408">
        <v>1194</v>
      </c>
      <c r="C29" s="408"/>
      <c r="D29" s="423">
        <v>1214</v>
      </c>
      <c r="E29" s="423"/>
      <c r="F29" s="423">
        <v>969</v>
      </c>
      <c r="G29" s="423">
        <v>849</v>
      </c>
      <c r="H29" s="432">
        <v>290</v>
      </c>
      <c r="I29" s="423">
        <v>180</v>
      </c>
      <c r="J29" s="433">
        <f>572-417</f>
        <v>155</v>
      </c>
      <c r="K29" s="433">
        <v>111</v>
      </c>
      <c r="L29" s="433">
        <v>432</v>
      </c>
      <c r="M29" s="433">
        <v>424</v>
      </c>
    </row>
    <row r="30" spans="1:13">
      <c r="A30" s="417" t="s">
        <v>339</v>
      </c>
      <c r="B30" s="404">
        <f>SUM(B28:B29)</f>
        <v>18785</v>
      </c>
      <c r="C30" s="404"/>
      <c r="D30" s="404">
        <f>SUM(D28:D29)</f>
        <v>19260</v>
      </c>
      <c r="E30" s="408"/>
      <c r="F30" s="404">
        <f>SUM(F28:F29)</f>
        <v>20042</v>
      </c>
      <c r="G30" s="404">
        <f>SUM(G28:G29)</f>
        <v>20310</v>
      </c>
      <c r="H30" s="404">
        <f>SUM(H28:H29)</f>
        <v>21134</v>
      </c>
      <c r="I30" s="404">
        <f>SUM(I28:I29)</f>
        <v>21418</v>
      </c>
      <c r="J30" s="486">
        <f>SUM(J28:J29)</f>
        <v>21479</v>
      </c>
      <c r="K30" s="486">
        <f t="shared" ref="K30:L30" si="6">SUM(K28:K29)</f>
        <v>22045</v>
      </c>
      <c r="L30" s="486">
        <f t="shared" si="6"/>
        <v>22004</v>
      </c>
      <c r="M30" s="486">
        <f>SUM(M28:M29)</f>
        <v>22099</v>
      </c>
    </row>
    <row r="31" spans="1:13">
      <c r="A31" s="417"/>
      <c r="B31" s="400"/>
      <c r="C31" s="400"/>
      <c r="D31" s="400"/>
      <c r="E31" s="400"/>
      <c r="F31" s="400"/>
      <c r="G31" s="400"/>
    </row>
    <row r="32" spans="1:13">
      <c r="A32" s="417" t="s">
        <v>340</v>
      </c>
      <c r="B32" s="404">
        <v>64096</v>
      </c>
      <c r="C32" s="404"/>
      <c r="D32" s="404">
        <f>'Q BS SEK'!F39</f>
        <v>65573</v>
      </c>
      <c r="E32" s="404"/>
      <c r="F32" s="404">
        <f>'Q BS SEK'!G39</f>
        <v>64286</v>
      </c>
      <c r="G32" s="404">
        <f>'Q BS SEK'!H39</f>
        <v>64451</v>
      </c>
      <c r="H32" s="421">
        <f>'Q BS SEK'!I39</f>
        <v>64945</v>
      </c>
      <c r="I32" s="421">
        <f>'Q BS SEK'!J39</f>
        <v>65565</v>
      </c>
      <c r="J32" s="421">
        <v>65126</v>
      </c>
      <c r="K32" s="421">
        <v>68855</v>
      </c>
      <c r="L32" s="421">
        <v>72732</v>
      </c>
      <c r="M32" s="421">
        <v>76202</v>
      </c>
    </row>
    <row r="33" spans="1:13">
      <c r="A33" s="418" t="s">
        <v>336</v>
      </c>
      <c r="B33" s="406">
        <f>B30/B32</f>
        <v>0.2930760109835247</v>
      </c>
      <c r="C33" s="406"/>
      <c r="D33" s="406">
        <f>D30/D32</f>
        <v>0.29371845119180151</v>
      </c>
      <c r="E33" s="406"/>
      <c r="F33" s="406">
        <f>F30/F32</f>
        <v>0.31176305883084965</v>
      </c>
      <c r="G33" s="406">
        <f>G30/G32</f>
        <v>0.31512311678639587</v>
      </c>
      <c r="H33" s="406">
        <f>H30/H32</f>
        <v>0.32541381168681194</v>
      </c>
      <c r="I33" s="406">
        <f>I30/I32</f>
        <v>0.32666819187066271</v>
      </c>
      <c r="J33" s="406">
        <f>J30/J32</f>
        <v>0.3298068359794859</v>
      </c>
      <c r="K33" s="406">
        <f t="shared" ref="K33" si="7">K30/K32</f>
        <v>0.32016556531842277</v>
      </c>
      <c r="L33" s="406">
        <f>L30/L32</f>
        <v>0.3025353352032118</v>
      </c>
      <c r="M33" s="406">
        <f>M30/M32</f>
        <v>0.29000551166636046</v>
      </c>
    </row>
    <row r="34" spans="1:13">
      <c r="A34" s="418"/>
      <c r="B34" s="405"/>
      <c r="C34" s="405"/>
      <c r="D34" s="405"/>
      <c r="E34" s="405"/>
      <c r="F34" s="405"/>
    </row>
    <row r="35" spans="1:13" ht="14.25">
      <c r="A35" s="420" t="s">
        <v>344</v>
      </c>
      <c r="H35" s="394"/>
      <c r="I35" s="394"/>
    </row>
    <row r="36" spans="1:13">
      <c r="A36" s="420"/>
    </row>
    <row r="37" spans="1:13">
      <c r="A37" s="420"/>
    </row>
    <row r="39" spans="1:13">
      <c r="M39" s="421"/>
    </row>
  </sheetData>
  <pageMargins left="0.7" right="0.7" top="0.75" bottom="0.75" header="0.3" footer="0.3"/>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Y138"/>
  <sheetViews>
    <sheetView showGridLines="0" zoomScaleNormal="100" workbookViewId="0"/>
  </sheetViews>
  <sheetFormatPr defaultColWidth="9.140625" defaultRowHeight="15" customHeight="1" outlineLevelRow="1" outlineLevelCol="2"/>
  <cols>
    <col min="1" max="1" width="90.5703125" style="345" customWidth="1"/>
    <col min="2" max="2" width="9.5703125" style="333" hidden="1" customWidth="1" outlineLevel="2"/>
    <col min="3" max="3" width="11.28515625" style="329" customWidth="1" collapsed="1"/>
    <col min="4" max="4" width="11.140625" style="329" customWidth="1"/>
    <col min="5" max="13" width="11.28515625" style="329" customWidth="1"/>
    <col min="14" max="44" width="9.7109375" style="329" customWidth="1"/>
    <col min="45" max="16384" width="9.140625" style="329"/>
  </cols>
  <sheetData>
    <row r="1" spans="1:6" ht="15" customHeight="1">
      <c r="A1" s="521" t="s">
        <v>11</v>
      </c>
      <c r="B1" s="328"/>
      <c r="C1" s="328" t="s">
        <v>439</v>
      </c>
      <c r="D1" s="328"/>
      <c r="E1" s="328"/>
    </row>
    <row r="2" spans="1:6" ht="15" customHeight="1">
      <c r="A2" s="521" t="s">
        <v>202</v>
      </c>
      <c r="B2" s="522" t="s">
        <v>401</v>
      </c>
      <c r="C2" s="328"/>
      <c r="D2" s="328"/>
      <c r="E2" s="522"/>
    </row>
    <row r="3" spans="1:6" s="330" customFormat="1" ht="15.75">
      <c r="A3" s="523" t="s">
        <v>203</v>
      </c>
      <c r="B3" s="524">
        <v>2017</v>
      </c>
      <c r="C3" s="525">
        <v>2018</v>
      </c>
      <c r="D3" s="525">
        <v>2019</v>
      </c>
      <c r="E3" s="524"/>
      <c r="F3" s="526"/>
    </row>
    <row r="4" spans="1:6" s="330" customFormat="1" ht="16.5" customHeight="1">
      <c r="A4" s="527" t="s">
        <v>402</v>
      </c>
      <c r="B4" s="528"/>
      <c r="C4" s="331">
        <v>96415</v>
      </c>
      <c r="D4" s="331">
        <v>104320</v>
      </c>
      <c r="E4" s="528"/>
    </row>
    <row r="5" spans="1:6" s="330" customFormat="1" ht="15" customHeight="1">
      <c r="A5" s="529" t="s">
        <v>28</v>
      </c>
      <c r="B5" s="332"/>
      <c r="C5" s="332">
        <v>95363</v>
      </c>
      <c r="D5" s="332">
        <v>103756</v>
      </c>
      <c r="E5" s="332"/>
    </row>
    <row r="6" spans="1:6" s="330" customFormat="1" ht="15" customHeight="1">
      <c r="A6" s="527" t="s">
        <v>204</v>
      </c>
      <c r="B6" s="332"/>
      <c r="E6" s="332"/>
    </row>
    <row r="7" spans="1:6" s="333" customFormat="1" ht="15" customHeight="1">
      <c r="A7" s="529" t="s">
        <v>205</v>
      </c>
      <c r="B7" s="332"/>
      <c r="C7" s="332">
        <v>52557</v>
      </c>
      <c r="D7" s="332">
        <v>56952</v>
      </c>
      <c r="E7" s="332"/>
    </row>
    <row r="8" spans="1:6" ht="15" customHeight="1">
      <c r="A8" s="529" t="s">
        <v>206</v>
      </c>
      <c r="B8" s="332"/>
      <c r="C8" s="332">
        <v>22129</v>
      </c>
      <c r="D8" s="332">
        <v>25220</v>
      </c>
      <c r="E8" s="332"/>
    </row>
    <row r="9" spans="1:6" s="333" customFormat="1" ht="15" customHeight="1">
      <c r="A9" s="529" t="s">
        <v>207</v>
      </c>
      <c r="B9" s="332"/>
      <c r="C9" s="332">
        <v>9381</v>
      </c>
      <c r="D9" s="332">
        <v>8149</v>
      </c>
      <c r="E9" s="332"/>
    </row>
    <row r="10" spans="1:6" s="333" customFormat="1" ht="15" customHeight="1">
      <c r="A10" s="529" t="s">
        <v>403</v>
      </c>
      <c r="B10" s="332"/>
      <c r="C10" s="332">
        <v>4876</v>
      </c>
      <c r="D10" s="332">
        <v>4909</v>
      </c>
      <c r="E10" s="332"/>
    </row>
    <row r="11" spans="1:6" s="333" customFormat="1" ht="15" customHeight="1">
      <c r="A11" s="529" t="s">
        <v>209</v>
      </c>
      <c r="B11" s="332"/>
      <c r="C11" s="332">
        <v>7472</v>
      </c>
      <c r="D11" s="332">
        <v>9000</v>
      </c>
      <c r="E11" s="332"/>
    </row>
    <row r="12" spans="1:6" s="333" customFormat="1" ht="15" customHeight="1">
      <c r="A12" s="529" t="s">
        <v>210</v>
      </c>
      <c r="B12" s="334"/>
      <c r="C12" s="332">
        <v>9705</v>
      </c>
      <c r="D12" s="530" t="s">
        <v>404</v>
      </c>
      <c r="E12" s="334"/>
    </row>
    <row r="13" spans="1:6" s="333" customFormat="1" ht="15" customHeight="1">
      <c r="A13" s="529"/>
      <c r="B13" s="334"/>
      <c r="C13" s="332"/>
      <c r="D13" s="530"/>
      <c r="E13" s="334"/>
    </row>
    <row r="14" spans="1:6" s="333" customFormat="1" ht="14.25" customHeight="1">
      <c r="A14" s="523" t="s">
        <v>405</v>
      </c>
      <c r="B14" s="525"/>
      <c r="C14" s="525">
        <v>2018</v>
      </c>
      <c r="D14" s="525">
        <v>2019</v>
      </c>
      <c r="E14" s="525"/>
    </row>
    <row r="15" spans="1:6" s="333" customFormat="1" ht="15" customHeight="1">
      <c r="A15" s="529" t="s">
        <v>212</v>
      </c>
      <c r="B15" s="332"/>
      <c r="C15" s="332">
        <v>34</v>
      </c>
      <c r="D15" s="332">
        <v>41</v>
      </c>
      <c r="E15" s="332"/>
    </row>
    <row r="16" spans="1:6" s="333" customFormat="1" ht="15" customHeight="1">
      <c r="A16" s="529" t="s">
        <v>213</v>
      </c>
      <c r="B16" s="332"/>
      <c r="C16" s="332">
        <v>104</v>
      </c>
      <c r="D16" s="332">
        <v>105</v>
      </c>
      <c r="E16" s="332"/>
    </row>
    <row r="17" spans="1:5" s="333" customFormat="1" ht="15" customHeight="1">
      <c r="A17" s="529" t="s">
        <v>214</v>
      </c>
      <c r="B17" s="332"/>
      <c r="C17" s="332">
        <v>256</v>
      </c>
      <c r="D17" s="332">
        <v>264</v>
      </c>
      <c r="E17" s="332"/>
    </row>
    <row r="18" spans="1:5" s="333" customFormat="1" ht="15" customHeight="1">
      <c r="A18" s="529" t="s">
        <v>215</v>
      </c>
      <c r="B18" s="332"/>
      <c r="C18" s="332">
        <v>360</v>
      </c>
      <c r="D18" s="332">
        <v>369</v>
      </c>
      <c r="E18" s="332"/>
    </row>
    <row r="19" spans="1:5" s="333" customFormat="1" ht="16.5" customHeight="1">
      <c r="A19" s="529" t="s">
        <v>216</v>
      </c>
      <c r="B19" s="335"/>
      <c r="C19" s="335">
        <v>7.2</v>
      </c>
      <c r="D19" s="335">
        <v>6.8</v>
      </c>
      <c r="E19" s="335"/>
    </row>
    <row r="20" spans="1:5" s="333" customFormat="1" ht="19.5" customHeight="1">
      <c r="A20" s="529" t="s">
        <v>218</v>
      </c>
      <c r="B20" s="332"/>
      <c r="C20" s="332">
        <v>21</v>
      </c>
      <c r="D20" s="332">
        <v>22</v>
      </c>
      <c r="E20" s="332"/>
    </row>
    <row r="21" spans="1:5" s="333" customFormat="1" ht="17.25" customHeight="1">
      <c r="A21" s="529" t="s">
        <v>219</v>
      </c>
      <c r="B21" s="332"/>
      <c r="C21" s="332">
        <v>72</v>
      </c>
      <c r="D21" s="332">
        <v>60</v>
      </c>
      <c r="E21" s="332"/>
    </row>
    <row r="22" spans="1:5" s="333" customFormat="1" ht="15" customHeight="1">
      <c r="A22" s="529" t="s">
        <v>220</v>
      </c>
      <c r="B22" s="332"/>
      <c r="C22" s="332">
        <v>93</v>
      </c>
      <c r="D22" s="332">
        <v>82</v>
      </c>
      <c r="E22" s="332"/>
    </row>
    <row r="23" spans="1:5" s="333" customFormat="1" ht="17.25" customHeight="1">
      <c r="A23" s="529" t="s">
        <v>406</v>
      </c>
      <c r="B23" s="332"/>
      <c r="C23" s="332">
        <v>95</v>
      </c>
      <c r="D23" s="332">
        <v>98</v>
      </c>
      <c r="E23" s="332"/>
    </row>
    <row r="24" spans="1:5" s="333" customFormat="1" ht="15" customHeight="1">
      <c r="A24" s="529" t="s">
        <v>221</v>
      </c>
      <c r="B24" s="332"/>
      <c r="C24" s="332">
        <v>170</v>
      </c>
      <c r="D24" s="332">
        <v>150</v>
      </c>
      <c r="E24" s="332"/>
    </row>
    <row r="25" spans="1:5" s="333" customFormat="1" ht="15" customHeight="1">
      <c r="A25" s="529" t="s">
        <v>222</v>
      </c>
      <c r="B25" s="335"/>
      <c r="C25" s="335">
        <v>3.4</v>
      </c>
      <c r="D25" s="335">
        <v>2.8</v>
      </c>
      <c r="E25" s="335"/>
    </row>
    <row r="26" spans="1:5" s="333" customFormat="1" ht="15" customHeight="1">
      <c r="A26" s="529" t="s">
        <v>407</v>
      </c>
      <c r="B26" s="335"/>
      <c r="C26" s="335">
        <v>5.3</v>
      </c>
      <c r="D26" s="335">
        <v>4.3</v>
      </c>
      <c r="E26" s="335"/>
    </row>
    <row r="27" spans="1:5" s="333" customFormat="1" ht="15" customHeight="1">
      <c r="A27" s="531" t="s">
        <v>408</v>
      </c>
      <c r="B27" s="335"/>
      <c r="C27" s="332">
        <v>667</v>
      </c>
      <c r="D27" s="332">
        <v>597</v>
      </c>
      <c r="E27" s="335"/>
    </row>
    <row r="28" spans="1:5" s="333" customFormat="1" ht="15" customHeight="1">
      <c r="A28" s="531" t="s">
        <v>409</v>
      </c>
      <c r="B28" s="335"/>
      <c r="C28" s="335">
        <v>8.6999999999999993</v>
      </c>
      <c r="D28" s="335">
        <v>7.2</v>
      </c>
      <c r="E28" s="335"/>
    </row>
    <row r="29" spans="1:5" s="333" customFormat="1" ht="15" customHeight="1">
      <c r="A29" s="529" t="s">
        <v>410</v>
      </c>
      <c r="B29" s="332"/>
      <c r="C29" s="530" t="s">
        <v>145</v>
      </c>
      <c r="D29" s="332">
        <v>28</v>
      </c>
      <c r="E29" s="332"/>
    </row>
    <row r="30" spans="1:5" s="333" customFormat="1" ht="15" customHeight="1">
      <c r="A30" s="529"/>
      <c r="B30" s="332"/>
      <c r="C30" s="530"/>
      <c r="D30" s="332"/>
      <c r="E30" s="332"/>
    </row>
    <row r="31" spans="1:5" s="333" customFormat="1">
      <c r="A31" s="523" t="s">
        <v>411</v>
      </c>
      <c r="B31" s="525"/>
      <c r="C31" s="525">
        <v>2018</v>
      </c>
      <c r="D31" s="525">
        <v>2019</v>
      </c>
      <c r="E31" s="525"/>
    </row>
    <row r="32" spans="1:5" s="333" customFormat="1" ht="15" customHeight="1">
      <c r="A32" s="480" t="s">
        <v>225</v>
      </c>
      <c r="B32" s="332"/>
      <c r="C32" s="332">
        <v>69</v>
      </c>
      <c r="D32" s="332">
        <v>69</v>
      </c>
      <c r="E32" s="332"/>
    </row>
    <row r="33" spans="1:5" s="333" customFormat="1" ht="15" customHeight="1">
      <c r="A33" s="480" t="s">
        <v>226</v>
      </c>
      <c r="B33" s="332"/>
      <c r="C33" s="332">
        <v>31</v>
      </c>
      <c r="D33" s="332">
        <v>31</v>
      </c>
      <c r="E33" s="332"/>
    </row>
    <row r="34" spans="1:5" s="333" customFormat="1" ht="15" customHeight="1">
      <c r="A34" s="480" t="s">
        <v>227</v>
      </c>
      <c r="B34" s="335"/>
      <c r="C34" s="335">
        <v>6.1</v>
      </c>
      <c r="D34" s="335">
        <v>6</v>
      </c>
      <c r="E34" s="335"/>
    </row>
    <row r="35" spans="1:5" s="333" customFormat="1" ht="15" customHeight="1">
      <c r="A35" s="480" t="s">
        <v>228</v>
      </c>
      <c r="B35" s="335"/>
      <c r="C35" s="335">
        <v>7.7</v>
      </c>
      <c r="D35" s="335">
        <v>5.6</v>
      </c>
      <c r="E35" s="335"/>
    </row>
    <row r="36" spans="1:5" s="333" customFormat="1" ht="15" customHeight="1">
      <c r="A36" s="480" t="s">
        <v>229</v>
      </c>
      <c r="B36" s="335"/>
      <c r="C36" s="335">
        <v>6.6</v>
      </c>
      <c r="D36" s="335">
        <v>5.9</v>
      </c>
      <c r="E36" s="335"/>
    </row>
    <row r="37" spans="1:5" s="333" customFormat="1" ht="15" customHeight="1">
      <c r="A37" s="480" t="s">
        <v>230</v>
      </c>
      <c r="B37" s="332"/>
      <c r="C37" s="332">
        <v>82</v>
      </c>
      <c r="D37" s="332">
        <v>84</v>
      </c>
      <c r="E37" s="332"/>
    </row>
    <row r="38" spans="1:5" s="333" customFormat="1" ht="15" customHeight="1">
      <c r="A38" s="480" t="s">
        <v>412</v>
      </c>
      <c r="B38" s="336"/>
      <c r="C38" s="336">
        <v>19.100000000000001</v>
      </c>
      <c r="D38" s="336">
        <v>19.8</v>
      </c>
      <c r="E38" s="336"/>
    </row>
    <row r="39" spans="1:5" s="333" customFormat="1" ht="15" customHeight="1">
      <c r="A39" s="480" t="s">
        <v>413</v>
      </c>
      <c r="B39" s="336"/>
      <c r="C39" s="336">
        <v>19.2</v>
      </c>
      <c r="D39" s="336">
        <v>19.5</v>
      </c>
      <c r="E39" s="336"/>
    </row>
    <row r="40" spans="1:5" s="333" customFormat="1">
      <c r="A40" s="480" t="s">
        <v>414</v>
      </c>
      <c r="B40" s="337"/>
      <c r="C40" s="532" t="s">
        <v>145</v>
      </c>
      <c r="D40" s="337">
        <v>71</v>
      </c>
      <c r="E40" s="337"/>
    </row>
    <row r="41" spans="1:5" s="333" customFormat="1" ht="15.75" customHeight="1">
      <c r="A41" s="480" t="s">
        <v>415</v>
      </c>
      <c r="B41" s="337"/>
      <c r="C41" s="532" t="s">
        <v>145</v>
      </c>
      <c r="D41" s="337">
        <v>74</v>
      </c>
      <c r="E41" s="337"/>
    </row>
    <row r="42" spans="1:5" s="333" customFormat="1" ht="15.75" customHeight="1">
      <c r="A42" s="480"/>
      <c r="B42" s="337"/>
      <c r="C42" s="532"/>
      <c r="D42" s="337"/>
      <c r="E42" s="337"/>
    </row>
    <row r="43" spans="1:5" s="333" customFormat="1">
      <c r="A43" s="523" t="s">
        <v>416</v>
      </c>
      <c r="B43" s="525"/>
      <c r="C43" s="525">
        <v>2018</v>
      </c>
      <c r="D43" s="525">
        <v>2019</v>
      </c>
      <c r="E43" s="525"/>
    </row>
    <row r="44" spans="1:5" s="333" customFormat="1" ht="15" customHeight="1">
      <c r="A44" s="480" t="s">
        <v>417</v>
      </c>
      <c r="B44" s="332"/>
      <c r="C44" s="530" t="s">
        <v>145</v>
      </c>
      <c r="D44" s="332">
        <v>406</v>
      </c>
      <c r="E44" s="332"/>
    </row>
    <row r="45" spans="1:5" s="333" customFormat="1" ht="15" customHeight="1">
      <c r="A45" s="480" t="s">
        <v>418</v>
      </c>
      <c r="B45" s="335"/>
      <c r="C45" s="533" t="s">
        <v>145</v>
      </c>
      <c r="D45" s="335">
        <v>5.2</v>
      </c>
      <c r="E45" s="335"/>
    </row>
    <row r="46" spans="1:5" s="333" customFormat="1" ht="15" customHeight="1">
      <c r="A46" s="480" t="s">
        <v>419</v>
      </c>
      <c r="B46" s="332"/>
      <c r="C46" s="530" t="s">
        <v>145</v>
      </c>
      <c r="D46" s="332">
        <v>997</v>
      </c>
      <c r="E46" s="332"/>
    </row>
    <row r="47" spans="1:5" s="333" customFormat="1" ht="15" customHeight="1">
      <c r="A47" s="480" t="s">
        <v>420</v>
      </c>
      <c r="B47" s="332"/>
      <c r="C47" s="530" t="s">
        <v>145</v>
      </c>
      <c r="D47" s="335">
        <v>12.7</v>
      </c>
      <c r="E47" s="332"/>
    </row>
    <row r="48" spans="1:5" s="333" customFormat="1" ht="15" customHeight="1">
      <c r="A48" s="480" t="s">
        <v>421</v>
      </c>
      <c r="B48" s="335"/>
      <c r="C48" s="332">
        <v>0</v>
      </c>
      <c r="D48" s="332">
        <v>1</v>
      </c>
      <c r="E48" s="335"/>
    </row>
    <row r="49" spans="1:207" s="333" customFormat="1" ht="15" customHeight="1">
      <c r="A49" s="480" t="s">
        <v>422</v>
      </c>
      <c r="B49" s="332"/>
      <c r="C49" s="332">
        <v>0</v>
      </c>
      <c r="D49" s="534">
        <v>0.01</v>
      </c>
      <c r="E49" s="332"/>
    </row>
    <row r="50" spans="1:207" s="333" customFormat="1" ht="15" customHeight="1">
      <c r="A50" s="480" t="s">
        <v>423</v>
      </c>
      <c r="B50" s="335"/>
      <c r="C50" s="335">
        <v>2</v>
      </c>
      <c r="D50" s="335">
        <v>2</v>
      </c>
      <c r="E50" s="335"/>
    </row>
    <row r="51" spans="1:207" s="333" customFormat="1" ht="15" customHeight="1">
      <c r="A51" s="480" t="s">
        <v>424</v>
      </c>
      <c r="B51" s="335"/>
      <c r="C51" s="533" t="s">
        <v>145</v>
      </c>
      <c r="D51" s="335">
        <v>69</v>
      </c>
      <c r="E51" s="335"/>
    </row>
    <row r="52" spans="1:207" s="333" customFormat="1" ht="15" customHeight="1">
      <c r="A52" s="480" t="s">
        <v>425</v>
      </c>
      <c r="B52" s="335"/>
      <c r="C52" s="533" t="s">
        <v>145</v>
      </c>
      <c r="D52" s="335" t="s">
        <v>426</v>
      </c>
      <c r="E52" s="335"/>
    </row>
    <row r="53" spans="1:207" s="333" customFormat="1" ht="15" customHeight="1">
      <c r="A53" s="480"/>
      <c r="B53" s="335"/>
      <c r="C53" s="335"/>
      <c r="D53" s="335"/>
      <c r="E53" s="335"/>
    </row>
    <row r="54" spans="1:207" s="333" customFormat="1">
      <c r="A54" s="523" t="s">
        <v>427</v>
      </c>
      <c r="B54" s="525"/>
      <c r="C54" s="525">
        <v>2018</v>
      </c>
      <c r="D54" s="525">
        <v>2019</v>
      </c>
      <c r="E54" s="525"/>
    </row>
    <row r="55" spans="1:207" s="333" customFormat="1" ht="15" customHeight="1">
      <c r="A55" s="480" t="s">
        <v>428</v>
      </c>
      <c r="B55" s="332"/>
      <c r="C55" s="333" t="s">
        <v>145</v>
      </c>
      <c r="D55" s="332">
        <v>98</v>
      </c>
      <c r="E55" s="332"/>
    </row>
    <row r="56" spans="1:207" s="333" customFormat="1" ht="15" customHeight="1">
      <c r="A56" s="480" t="s">
        <v>429</v>
      </c>
      <c r="B56" s="332"/>
      <c r="C56" s="333" t="s">
        <v>145</v>
      </c>
      <c r="D56" s="332">
        <v>94</v>
      </c>
      <c r="E56" s="332"/>
    </row>
    <row r="57" spans="1:207" s="333" customFormat="1" ht="15" customHeight="1">
      <c r="A57" s="480" t="s">
        <v>430</v>
      </c>
      <c r="B57" s="332"/>
      <c r="C57" s="333" t="s">
        <v>145</v>
      </c>
      <c r="D57" s="332">
        <v>91</v>
      </c>
      <c r="E57" s="332"/>
    </row>
    <row r="58" spans="1:207" s="333" customFormat="1" ht="15" customHeight="1">
      <c r="A58" s="480" t="s">
        <v>431</v>
      </c>
      <c r="B58" s="332"/>
      <c r="C58" s="333" t="s">
        <v>145</v>
      </c>
      <c r="D58" s="332">
        <v>59</v>
      </c>
      <c r="E58" s="332"/>
    </row>
    <row r="59" spans="1:207" s="333" customFormat="1" ht="15" customHeight="1">
      <c r="A59" s="480" t="s">
        <v>380</v>
      </c>
      <c r="B59" s="332"/>
      <c r="C59" s="332">
        <v>86</v>
      </c>
      <c r="D59" s="332">
        <v>90</v>
      </c>
      <c r="E59" s="332"/>
      <c r="G59" s="535"/>
    </row>
    <row r="60" spans="1:207" s="333" customFormat="1" ht="15" customHeight="1">
      <c r="A60" s="480"/>
      <c r="B60" s="332"/>
      <c r="C60" s="332"/>
      <c r="D60" s="332"/>
      <c r="G60" s="535"/>
    </row>
    <row r="61" spans="1:207" s="340" customFormat="1" ht="17.25" customHeight="1">
      <c r="A61" s="575" t="s">
        <v>369</v>
      </c>
      <c r="B61" s="575"/>
      <c r="C61" s="575"/>
      <c r="D61" s="575"/>
      <c r="E61" s="575"/>
      <c r="F61" s="575"/>
      <c r="G61" s="575"/>
      <c r="H61" s="575"/>
      <c r="I61" s="329"/>
      <c r="J61" s="329"/>
      <c r="K61" s="333"/>
      <c r="L61" s="329"/>
      <c r="M61" s="329"/>
      <c r="N61" s="333"/>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29"/>
      <c r="AY61" s="329"/>
      <c r="AZ61" s="329"/>
      <c r="BA61" s="329"/>
      <c r="BB61" s="329"/>
      <c r="BC61" s="329"/>
      <c r="BD61" s="329"/>
      <c r="BE61" s="329"/>
      <c r="BF61" s="329"/>
      <c r="BG61" s="329"/>
      <c r="BH61" s="333"/>
      <c r="BI61" s="329"/>
      <c r="BJ61" s="329"/>
      <c r="BK61" s="333"/>
      <c r="BL61" s="329"/>
      <c r="BM61" s="329"/>
      <c r="BN61" s="329"/>
      <c r="BO61" s="329"/>
      <c r="BP61" s="329"/>
      <c r="BQ61" s="329"/>
      <c r="BR61" s="329"/>
      <c r="BS61" s="329"/>
      <c r="BT61" s="329"/>
      <c r="BU61" s="329"/>
      <c r="BV61" s="329"/>
      <c r="BW61" s="329"/>
      <c r="BX61" s="329"/>
      <c r="BY61" s="329"/>
      <c r="BZ61" s="329"/>
      <c r="CA61" s="329"/>
      <c r="CB61" s="329"/>
      <c r="CC61" s="329"/>
      <c r="CD61" s="329"/>
      <c r="CE61" s="329"/>
      <c r="CF61" s="329"/>
      <c r="CG61" s="329"/>
      <c r="CH61" s="329"/>
      <c r="CI61" s="329"/>
      <c r="CJ61" s="329"/>
      <c r="CK61" s="329"/>
      <c r="CL61" s="329"/>
      <c r="CM61" s="329"/>
      <c r="CN61" s="329"/>
      <c r="CO61" s="329"/>
      <c r="CP61" s="329"/>
      <c r="CQ61" s="329"/>
      <c r="CR61" s="329"/>
      <c r="CS61" s="329"/>
      <c r="CT61" s="329"/>
      <c r="CU61" s="329"/>
      <c r="CV61" s="329"/>
      <c r="CW61" s="329"/>
      <c r="CX61" s="329"/>
      <c r="CY61" s="329"/>
      <c r="CZ61" s="329"/>
      <c r="DA61" s="329"/>
      <c r="DB61" s="329"/>
      <c r="DC61" s="329"/>
      <c r="DD61" s="329"/>
      <c r="DE61" s="333"/>
      <c r="DF61" s="329"/>
      <c r="DG61" s="329"/>
      <c r="DH61" s="333"/>
      <c r="DI61" s="329"/>
      <c r="DJ61" s="329"/>
      <c r="DK61" s="329"/>
      <c r="DL61" s="329"/>
      <c r="DM61" s="329"/>
      <c r="DN61" s="329"/>
      <c r="DO61" s="329"/>
      <c r="DP61" s="329"/>
      <c r="DQ61" s="329"/>
      <c r="DR61" s="329"/>
      <c r="DS61" s="329"/>
      <c r="DT61" s="329"/>
      <c r="DU61" s="329"/>
      <c r="DV61" s="329"/>
      <c r="DW61" s="329"/>
      <c r="DX61" s="329"/>
      <c r="DY61" s="329"/>
      <c r="DZ61" s="329"/>
      <c r="EA61" s="329"/>
      <c r="EB61" s="329"/>
      <c r="EC61" s="329"/>
      <c r="ED61" s="329"/>
      <c r="EE61" s="329"/>
      <c r="EF61" s="329"/>
      <c r="EG61" s="329"/>
      <c r="EH61" s="329"/>
      <c r="EI61" s="329"/>
      <c r="EJ61" s="329"/>
      <c r="EK61" s="329"/>
      <c r="EL61" s="329"/>
      <c r="EM61" s="329"/>
      <c r="EN61" s="329"/>
      <c r="EO61" s="329"/>
      <c r="EP61" s="329"/>
      <c r="EQ61" s="329"/>
      <c r="ER61" s="329"/>
      <c r="ES61" s="329"/>
      <c r="ET61" s="329"/>
      <c r="EU61" s="329"/>
      <c r="EV61" s="329"/>
      <c r="EW61" s="329"/>
      <c r="EX61" s="329"/>
      <c r="EY61" s="329"/>
      <c r="EZ61" s="329"/>
      <c r="FA61" s="329"/>
      <c r="FB61" s="333"/>
      <c r="FC61" s="329"/>
      <c r="FD61" s="329"/>
      <c r="FE61" s="333"/>
      <c r="FF61" s="329"/>
      <c r="FG61" s="329"/>
      <c r="FH61" s="329"/>
      <c r="FI61" s="329"/>
      <c r="FJ61" s="329"/>
      <c r="FK61" s="329"/>
      <c r="FL61" s="329"/>
      <c r="FM61" s="329"/>
      <c r="FN61" s="329"/>
      <c r="FO61" s="329"/>
      <c r="FP61" s="329"/>
      <c r="FQ61" s="329"/>
      <c r="FR61" s="329"/>
      <c r="FS61" s="329"/>
      <c r="FT61" s="329"/>
      <c r="FU61" s="329"/>
      <c r="FV61" s="329"/>
      <c r="FW61" s="329"/>
      <c r="FX61" s="329"/>
      <c r="FY61" s="329"/>
      <c r="FZ61" s="329"/>
      <c r="GA61" s="329"/>
      <c r="GB61" s="329"/>
      <c r="GC61" s="329"/>
      <c r="GD61" s="329"/>
      <c r="GE61" s="329"/>
      <c r="GF61" s="329"/>
      <c r="GG61" s="329"/>
      <c r="GH61" s="329"/>
      <c r="GI61" s="329"/>
      <c r="GJ61" s="329"/>
      <c r="GK61" s="329"/>
      <c r="GL61" s="329"/>
      <c r="GM61" s="329"/>
      <c r="GN61" s="329"/>
      <c r="GO61" s="329"/>
      <c r="GP61" s="329"/>
      <c r="GQ61" s="329"/>
      <c r="GR61" s="329"/>
      <c r="GS61" s="329"/>
      <c r="GT61" s="329"/>
      <c r="GU61" s="329"/>
      <c r="GV61" s="329"/>
      <c r="GW61" s="329"/>
      <c r="GX61" s="329"/>
      <c r="GY61" s="333"/>
    </row>
    <row r="62" spans="1:207" ht="17.25" customHeight="1">
      <c r="A62" s="575" t="s">
        <v>432</v>
      </c>
      <c r="B62" s="575"/>
      <c r="C62" s="575"/>
      <c r="D62" s="575"/>
      <c r="E62" s="575"/>
      <c r="F62" s="575"/>
      <c r="G62" s="575"/>
      <c r="H62" s="575"/>
    </row>
    <row r="63" spans="1:207" ht="26.25" customHeight="1">
      <c r="A63" s="575" t="s">
        <v>370</v>
      </c>
      <c r="B63" s="575"/>
      <c r="C63" s="575"/>
      <c r="D63" s="575"/>
      <c r="E63" s="575"/>
      <c r="F63" s="575"/>
      <c r="G63" s="575"/>
      <c r="H63" s="575"/>
    </row>
    <row r="64" spans="1:207" ht="21" customHeight="1">
      <c r="A64" s="575" t="s">
        <v>246</v>
      </c>
      <c r="B64" s="575"/>
      <c r="C64" s="575"/>
      <c r="D64" s="575"/>
      <c r="E64" s="575"/>
      <c r="F64" s="575"/>
      <c r="G64" s="575"/>
      <c r="H64" s="575"/>
    </row>
    <row r="65" spans="1:8" ht="41.25" customHeight="1">
      <c r="A65" s="575" t="s">
        <v>433</v>
      </c>
      <c r="B65" s="575"/>
      <c r="C65" s="575"/>
      <c r="D65" s="575"/>
      <c r="E65" s="575"/>
      <c r="F65" s="575"/>
      <c r="G65" s="575"/>
      <c r="H65" s="575"/>
    </row>
    <row r="66" spans="1:8" ht="68.25" customHeight="1">
      <c r="A66" s="575" t="s">
        <v>441</v>
      </c>
      <c r="B66" s="575"/>
      <c r="C66" s="575"/>
      <c r="D66" s="575"/>
      <c r="E66" s="575"/>
      <c r="F66" s="575"/>
      <c r="G66" s="575"/>
      <c r="H66" s="575"/>
    </row>
    <row r="67" spans="1:8" ht="17.25" customHeight="1">
      <c r="A67" s="575" t="s">
        <v>434</v>
      </c>
      <c r="B67" s="575"/>
      <c r="C67" s="575"/>
      <c r="D67" s="575"/>
      <c r="E67" s="575"/>
      <c r="F67" s="575"/>
      <c r="G67" s="575"/>
      <c r="H67" s="575"/>
    </row>
    <row r="68" spans="1:8" ht="29.25" customHeight="1">
      <c r="A68" s="575" t="s">
        <v>435</v>
      </c>
      <c r="B68" s="575"/>
      <c r="C68" s="575"/>
      <c r="D68" s="575"/>
      <c r="E68" s="575"/>
      <c r="F68" s="575"/>
      <c r="G68" s="575"/>
      <c r="H68" s="575"/>
    </row>
    <row r="69" spans="1:8" s="343" customFormat="1" ht="39" customHeight="1">
      <c r="A69" s="575" t="s">
        <v>436</v>
      </c>
      <c r="B69" s="575"/>
      <c r="C69" s="575"/>
      <c r="D69" s="575"/>
      <c r="E69" s="575"/>
      <c r="F69" s="575"/>
      <c r="G69" s="575"/>
      <c r="H69" s="575"/>
    </row>
    <row r="70" spans="1:8" s="343" customFormat="1" ht="17.25" customHeight="1">
      <c r="A70" s="575" t="s">
        <v>437</v>
      </c>
      <c r="B70" s="575"/>
      <c r="C70" s="575"/>
      <c r="D70" s="575"/>
      <c r="E70" s="575"/>
      <c r="F70" s="575"/>
      <c r="G70" s="575"/>
      <c r="H70" s="575"/>
    </row>
    <row r="71" spans="1:8" s="343" customFormat="1" ht="17.25" customHeight="1">
      <c r="A71" s="338" t="s">
        <v>438</v>
      </c>
      <c r="B71" s="333"/>
      <c r="C71" s="342"/>
      <c r="D71" s="342"/>
      <c r="E71" s="342"/>
    </row>
    <row r="73" spans="1:8" ht="15" customHeight="1">
      <c r="A73" s="536" t="s">
        <v>440</v>
      </c>
    </row>
    <row r="74" spans="1:8" ht="15" hidden="1" customHeight="1" outlineLevel="1">
      <c r="A74" s="521" t="s">
        <v>11</v>
      </c>
      <c r="B74" s="328"/>
      <c r="C74" s="328"/>
    </row>
    <row r="75" spans="1:8" ht="15" hidden="1" customHeight="1" outlineLevel="1">
      <c r="A75" s="521" t="s">
        <v>202</v>
      </c>
      <c r="B75" s="328"/>
      <c r="C75" s="328"/>
    </row>
    <row r="76" spans="1:8" ht="15" hidden="1" customHeight="1" outlineLevel="1">
      <c r="A76" s="523" t="s">
        <v>203</v>
      </c>
      <c r="B76" s="525"/>
      <c r="C76" s="525">
        <v>2018</v>
      </c>
    </row>
    <row r="77" spans="1:8" ht="15" hidden="1" customHeight="1" outlineLevel="1">
      <c r="A77" s="527" t="s">
        <v>402</v>
      </c>
      <c r="B77" s="331"/>
      <c r="C77" s="331">
        <v>96415</v>
      </c>
    </row>
    <row r="78" spans="1:8" ht="15" hidden="1" customHeight="1" outlineLevel="1">
      <c r="A78" s="529" t="s">
        <v>28</v>
      </c>
      <c r="B78" s="332"/>
      <c r="C78" s="332">
        <v>95363</v>
      </c>
    </row>
    <row r="79" spans="1:8" ht="15" hidden="1" customHeight="1" outlineLevel="1">
      <c r="A79" s="527" t="s">
        <v>204</v>
      </c>
      <c r="B79" s="332"/>
      <c r="C79" s="330"/>
    </row>
    <row r="80" spans="1:8" ht="15" hidden="1" customHeight="1" outlineLevel="1">
      <c r="A80" s="529" t="s">
        <v>205</v>
      </c>
      <c r="B80" s="332"/>
      <c r="C80" s="332">
        <v>52557</v>
      </c>
    </row>
    <row r="81" spans="1:3" ht="15" hidden="1" customHeight="1" outlineLevel="1">
      <c r="A81" s="529" t="s">
        <v>206</v>
      </c>
      <c r="B81" s="332"/>
      <c r="C81" s="332">
        <v>22129</v>
      </c>
    </row>
    <row r="82" spans="1:3" ht="15" hidden="1" customHeight="1" outlineLevel="1">
      <c r="A82" s="529" t="s">
        <v>207</v>
      </c>
      <c r="B82" s="332"/>
      <c r="C82" s="332">
        <v>9381</v>
      </c>
    </row>
    <row r="83" spans="1:3" ht="15" hidden="1" customHeight="1" outlineLevel="1">
      <c r="A83" s="529" t="s">
        <v>208</v>
      </c>
      <c r="B83" s="332"/>
      <c r="C83" s="332">
        <v>4876</v>
      </c>
    </row>
    <row r="84" spans="1:3" ht="15" hidden="1" customHeight="1" outlineLevel="1">
      <c r="A84" s="529" t="s">
        <v>209</v>
      </c>
      <c r="B84" s="332"/>
      <c r="C84" s="332">
        <v>7472</v>
      </c>
    </row>
    <row r="85" spans="1:3" ht="15" hidden="1" customHeight="1" outlineLevel="1">
      <c r="A85" s="529" t="s">
        <v>210</v>
      </c>
      <c r="B85" s="334"/>
      <c r="C85" s="332">
        <v>9705</v>
      </c>
    </row>
    <row r="86" spans="1:3" ht="15" hidden="1" customHeight="1" outlineLevel="1">
      <c r="A86" s="523" t="s">
        <v>211</v>
      </c>
      <c r="B86" s="525"/>
      <c r="C86" s="525">
        <v>2018</v>
      </c>
    </row>
    <row r="87" spans="1:3" ht="15" hidden="1" customHeight="1" outlineLevel="1">
      <c r="A87" s="529" t="s">
        <v>212</v>
      </c>
      <c r="B87" s="332"/>
      <c r="C87" s="332">
        <v>34</v>
      </c>
    </row>
    <row r="88" spans="1:3" ht="15" hidden="1" customHeight="1" outlineLevel="1">
      <c r="A88" s="529" t="s">
        <v>213</v>
      </c>
      <c r="B88" s="332"/>
      <c r="C88" s="332">
        <v>104</v>
      </c>
    </row>
    <row r="89" spans="1:3" ht="15" hidden="1" customHeight="1" outlineLevel="1">
      <c r="A89" s="529" t="s">
        <v>214</v>
      </c>
      <c r="B89" s="332"/>
      <c r="C89" s="332">
        <v>256</v>
      </c>
    </row>
    <row r="90" spans="1:3" ht="15" hidden="1" customHeight="1" outlineLevel="1">
      <c r="A90" s="529" t="s">
        <v>215</v>
      </c>
      <c r="B90" s="332"/>
      <c r="C90" s="332">
        <v>360</v>
      </c>
    </row>
    <row r="91" spans="1:3" ht="15" hidden="1" customHeight="1" outlineLevel="1">
      <c r="A91" s="529" t="s">
        <v>216</v>
      </c>
      <c r="B91" s="335"/>
      <c r="C91" s="335">
        <v>7.2</v>
      </c>
    </row>
    <row r="92" spans="1:3" ht="15" hidden="1" customHeight="1" outlineLevel="1">
      <c r="A92" s="531" t="s">
        <v>217</v>
      </c>
      <c r="B92" s="332"/>
      <c r="C92" s="332">
        <v>255</v>
      </c>
    </row>
    <row r="93" spans="1:3" ht="15" hidden="1" customHeight="1" outlineLevel="1">
      <c r="A93" s="531" t="s">
        <v>368</v>
      </c>
      <c r="B93" s="335"/>
      <c r="C93" s="335">
        <v>5.0999999999999996</v>
      </c>
    </row>
    <row r="94" spans="1:3" ht="15" hidden="1" customHeight="1" outlineLevel="1">
      <c r="A94" s="529" t="s">
        <v>218</v>
      </c>
      <c r="B94" s="332"/>
      <c r="C94" s="332">
        <v>21</v>
      </c>
    </row>
    <row r="95" spans="1:3" ht="15" hidden="1" customHeight="1" outlineLevel="1">
      <c r="A95" s="529" t="s">
        <v>219</v>
      </c>
      <c r="B95" s="332"/>
      <c r="C95" s="332">
        <v>72</v>
      </c>
    </row>
    <row r="96" spans="1:3" ht="15" hidden="1" customHeight="1" outlineLevel="1">
      <c r="A96" s="529" t="s">
        <v>220</v>
      </c>
      <c r="B96" s="332"/>
      <c r="C96" s="332">
        <v>93</v>
      </c>
    </row>
    <row r="97" spans="1:3" ht="15" hidden="1" customHeight="1" outlineLevel="1">
      <c r="A97" s="529" t="s">
        <v>221</v>
      </c>
      <c r="B97" s="332"/>
      <c r="C97" s="332">
        <v>170</v>
      </c>
    </row>
    <row r="98" spans="1:3" ht="15" hidden="1" customHeight="1" outlineLevel="1">
      <c r="A98" s="529" t="s">
        <v>222</v>
      </c>
      <c r="B98" s="335"/>
      <c r="C98" s="335">
        <v>3.4</v>
      </c>
    </row>
    <row r="99" spans="1:3" ht="15" hidden="1" customHeight="1" outlineLevel="1">
      <c r="A99" s="529" t="s">
        <v>223</v>
      </c>
      <c r="B99" s="332"/>
      <c r="C99" s="332">
        <v>94</v>
      </c>
    </row>
    <row r="100" spans="1:3" ht="15" hidden="1" customHeight="1" outlineLevel="1">
      <c r="A100" s="523" t="s">
        <v>224</v>
      </c>
      <c r="B100" s="525"/>
      <c r="C100" s="525">
        <v>2018</v>
      </c>
    </row>
    <row r="101" spans="1:3" ht="15" hidden="1" customHeight="1" outlineLevel="1">
      <c r="A101" s="480" t="s">
        <v>225</v>
      </c>
      <c r="B101" s="332"/>
      <c r="C101" s="332">
        <v>69</v>
      </c>
    </row>
    <row r="102" spans="1:3" ht="15" hidden="1" customHeight="1" outlineLevel="1">
      <c r="A102" s="480" t="s">
        <v>226</v>
      </c>
      <c r="B102" s="332"/>
      <c r="C102" s="332">
        <v>31</v>
      </c>
    </row>
    <row r="103" spans="1:3" ht="15" hidden="1" customHeight="1" outlineLevel="1">
      <c r="A103" s="480" t="s">
        <v>227</v>
      </c>
      <c r="B103" s="335"/>
      <c r="C103" s="335">
        <v>6.1</v>
      </c>
    </row>
    <row r="104" spans="1:3" ht="15" hidden="1" customHeight="1" outlineLevel="1">
      <c r="A104" s="480" t="s">
        <v>228</v>
      </c>
      <c r="B104" s="335"/>
      <c r="C104" s="335">
        <v>7.7</v>
      </c>
    </row>
    <row r="105" spans="1:3" ht="15" hidden="1" customHeight="1" outlineLevel="1">
      <c r="A105" s="480" t="s">
        <v>229</v>
      </c>
      <c r="B105" s="335"/>
      <c r="C105" s="335">
        <v>6.6</v>
      </c>
    </row>
    <row r="106" spans="1:3" ht="15" hidden="1" customHeight="1" outlineLevel="1">
      <c r="A106" s="480" t="s">
        <v>230</v>
      </c>
      <c r="B106" s="332"/>
      <c r="C106" s="332">
        <v>82</v>
      </c>
    </row>
    <row r="107" spans="1:3" ht="15" hidden="1" customHeight="1" outlineLevel="1">
      <c r="A107" s="480" t="s">
        <v>231</v>
      </c>
      <c r="B107" s="336"/>
      <c r="C107" s="336">
        <v>19.2</v>
      </c>
    </row>
    <row r="108" spans="1:3" ht="15" hidden="1" customHeight="1" outlineLevel="1">
      <c r="A108" s="480" t="s">
        <v>232</v>
      </c>
      <c r="B108" s="336"/>
      <c r="C108" s="336">
        <v>18.899999999999999</v>
      </c>
    </row>
    <row r="109" spans="1:3" ht="15" hidden="1" customHeight="1" outlineLevel="1">
      <c r="A109" s="480" t="s">
        <v>233</v>
      </c>
      <c r="B109" s="332"/>
      <c r="C109" s="332">
        <v>43</v>
      </c>
    </row>
    <row r="110" spans="1:3" ht="15" hidden="1" customHeight="1" outlineLevel="1">
      <c r="A110" s="480" t="s">
        <v>367</v>
      </c>
      <c r="B110" s="337"/>
      <c r="C110" s="337">
        <v>57</v>
      </c>
    </row>
    <row r="111" spans="1:3" ht="15" hidden="1" customHeight="1" outlineLevel="1">
      <c r="A111" s="480" t="s">
        <v>234</v>
      </c>
      <c r="B111" s="337"/>
      <c r="C111" s="337">
        <v>23</v>
      </c>
    </row>
    <row r="112" spans="1:3" ht="15" hidden="1" customHeight="1" outlineLevel="1">
      <c r="A112" s="480" t="s">
        <v>377</v>
      </c>
      <c r="B112" s="337"/>
      <c r="C112" s="337" t="s">
        <v>145</v>
      </c>
    </row>
    <row r="113" spans="1:3" ht="15" hidden="1" customHeight="1" outlineLevel="1">
      <c r="A113" s="523" t="s">
        <v>235</v>
      </c>
      <c r="B113" s="525"/>
      <c r="C113" s="525">
        <v>2018</v>
      </c>
    </row>
    <row r="114" spans="1:3" ht="15" hidden="1" customHeight="1" outlineLevel="1">
      <c r="A114" s="480" t="s">
        <v>236</v>
      </c>
      <c r="B114" s="332"/>
      <c r="C114" s="332">
        <v>194</v>
      </c>
    </row>
    <row r="115" spans="1:3" ht="15" hidden="1" customHeight="1" outlineLevel="1">
      <c r="A115" s="480" t="s">
        <v>237</v>
      </c>
      <c r="B115" s="335"/>
      <c r="C115" s="335">
        <v>2.8</v>
      </c>
    </row>
    <row r="116" spans="1:3" ht="15" hidden="1" customHeight="1" outlineLevel="1">
      <c r="A116" s="480" t="s">
        <v>238</v>
      </c>
      <c r="B116" s="332"/>
      <c r="C116" s="332">
        <v>57</v>
      </c>
    </row>
    <row r="117" spans="1:3" ht="15" hidden="1" customHeight="1" outlineLevel="1">
      <c r="A117" s="480" t="s">
        <v>239</v>
      </c>
      <c r="B117" s="332"/>
      <c r="C117" s="332">
        <v>914</v>
      </c>
    </row>
    <row r="118" spans="1:3" ht="15" hidden="1" customHeight="1" outlineLevel="1">
      <c r="A118" s="480" t="s">
        <v>240</v>
      </c>
      <c r="B118" s="335"/>
      <c r="C118" s="335">
        <v>13.3</v>
      </c>
    </row>
    <row r="119" spans="1:3" ht="15" hidden="1" customHeight="1" outlineLevel="1">
      <c r="A119" s="480" t="s">
        <v>241</v>
      </c>
      <c r="B119" s="332"/>
      <c r="C119" s="332">
        <v>0</v>
      </c>
    </row>
    <row r="120" spans="1:3" ht="15" hidden="1" customHeight="1" outlineLevel="1">
      <c r="A120" s="480" t="s">
        <v>242</v>
      </c>
      <c r="B120" s="335"/>
      <c r="C120" s="335">
        <v>2</v>
      </c>
    </row>
    <row r="121" spans="1:3" ht="15" hidden="1" customHeight="1" outlineLevel="1">
      <c r="A121" s="480" t="s">
        <v>243</v>
      </c>
      <c r="B121" s="335"/>
      <c r="C121" s="335">
        <v>2</v>
      </c>
    </row>
    <row r="122" spans="1:3" ht="15" hidden="1" customHeight="1" outlineLevel="1">
      <c r="A122" s="523" t="s">
        <v>244</v>
      </c>
      <c r="B122" s="525"/>
      <c r="C122" s="525">
        <v>2018</v>
      </c>
    </row>
    <row r="123" spans="1:3" ht="15" hidden="1" customHeight="1" outlineLevel="1">
      <c r="A123" s="480" t="s">
        <v>378</v>
      </c>
      <c r="B123" s="332"/>
      <c r="C123" s="332">
        <v>95</v>
      </c>
    </row>
    <row r="124" spans="1:3" ht="15" hidden="1" customHeight="1" outlineLevel="1">
      <c r="A124" s="480" t="s">
        <v>379</v>
      </c>
      <c r="B124" s="332"/>
      <c r="C124" s="333" t="s">
        <v>145</v>
      </c>
    </row>
    <row r="125" spans="1:3" ht="15" hidden="1" customHeight="1" outlineLevel="1">
      <c r="A125" s="480" t="s">
        <v>380</v>
      </c>
      <c r="B125" s="332"/>
      <c r="C125" s="332">
        <v>86</v>
      </c>
    </row>
    <row r="126" spans="1:3" ht="15" hidden="1" customHeight="1" outlineLevel="1">
      <c r="A126" s="480"/>
      <c r="B126" s="332"/>
      <c r="C126" s="332"/>
    </row>
    <row r="127" spans="1:3" ht="15" hidden="1" customHeight="1" outlineLevel="1">
      <c r="A127" s="479" t="s">
        <v>369</v>
      </c>
      <c r="B127" s="339"/>
    </row>
    <row r="128" spans="1:3" ht="15" hidden="1" customHeight="1" outlineLevel="1">
      <c r="A128" s="338" t="s">
        <v>245</v>
      </c>
    </row>
    <row r="129" spans="1:3" ht="15" hidden="1" customHeight="1" outlineLevel="1">
      <c r="A129" s="338" t="s">
        <v>370</v>
      </c>
    </row>
    <row r="130" spans="1:3" ht="15" hidden="1" customHeight="1" outlineLevel="1">
      <c r="A130" s="338" t="s">
        <v>246</v>
      </c>
    </row>
    <row r="131" spans="1:3" ht="15" hidden="1" customHeight="1" outlineLevel="1">
      <c r="A131" s="338" t="s">
        <v>376</v>
      </c>
      <c r="C131" s="341"/>
    </row>
    <row r="132" spans="1:3" ht="15" hidden="1" customHeight="1" outlineLevel="1">
      <c r="A132" s="338" t="s">
        <v>371</v>
      </c>
      <c r="C132" s="341"/>
    </row>
    <row r="133" spans="1:3" ht="15" hidden="1" customHeight="1" outlineLevel="1">
      <c r="A133" s="338" t="s">
        <v>372</v>
      </c>
      <c r="C133" s="341"/>
    </row>
    <row r="134" spans="1:3" ht="15" hidden="1" customHeight="1" outlineLevel="1">
      <c r="A134" s="338" t="s">
        <v>373</v>
      </c>
      <c r="C134" s="341"/>
    </row>
    <row r="135" spans="1:3" ht="15" hidden="1" customHeight="1" outlineLevel="1">
      <c r="A135" s="338" t="s">
        <v>374</v>
      </c>
      <c r="C135" s="342"/>
    </row>
    <row r="136" spans="1:3" ht="15" hidden="1" customHeight="1" outlineLevel="1">
      <c r="A136" s="338" t="s">
        <v>375</v>
      </c>
      <c r="C136" s="342"/>
    </row>
    <row r="137" spans="1:3" ht="15" hidden="1" customHeight="1" outlineLevel="1"/>
    <row r="138" spans="1:3" ht="15" customHeight="1" collapsed="1">
      <c r="A138" s="344"/>
    </row>
  </sheetData>
  <mergeCells count="10">
    <mergeCell ref="A67:H67"/>
    <mergeCell ref="A68:H68"/>
    <mergeCell ref="A69:H69"/>
    <mergeCell ref="A70:H70"/>
    <mergeCell ref="A61:H61"/>
    <mergeCell ref="A62:H62"/>
    <mergeCell ref="A63:H63"/>
    <mergeCell ref="A64:H64"/>
    <mergeCell ref="A65:H65"/>
    <mergeCell ref="A66:H66"/>
  </mergeCells>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11"/>
  <sheetViews>
    <sheetView showGridLines="0" zoomScale="90" zoomScaleNormal="90" zoomScaleSheetLayoutView="75" workbookViewId="0">
      <pane xSplit="1" ySplit="4" topLeftCell="B5" activePane="bottomRight" state="frozen"/>
      <selection pane="topRight"/>
      <selection pane="bottomLeft"/>
      <selection pane="bottomRight"/>
    </sheetView>
  </sheetViews>
  <sheetFormatPr defaultColWidth="9.140625" defaultRowHeight="12.75" outlineLevelRow="1" outlineLevelCol="1"/>
  <cols>
    <col min="1" max="1" width="53.42578125" style="4" customWidth="1"/>
    <col min="2" max="5" width="9.140625" style="4" hidden="1" customWidth="1" outlineLevel="1"/>
    <col min="6" max="6" width="9.140625" style="4" customWidth="1" collapsed="1"/>
    <col min="7" max="15" width="9.140625" style="4" customWidth="1"/>
    <col min="16" max="18" width="10.28515625" style="4" customWidth="1"/>
    <col min="19" max="16384" width="9.140625" style="4"/>
  </cols>
  <sheetData>
    <row r="1" spans="1:18">
      <c r="A1" s="123" t="s">
        <v>11</v>
      </c>
      <c r="B1" s="299"/>
      <c r="C1" s="207"/>
      <c r="D1" s="207"/>
      <c r="E1" s="207"/>
      <c r="F1" s="299"/>
      <c r="G1" s="207"/>
      <c r="H1" s="207"/>
      <c r="I1" s="207"/>
      <c r="J1" s="207"/>
      <c r="K1" s="207"/>
      <c r="L1" s="207"/>
      <c r="M1" s="207"/>
      <c r="N1" s="207"/>
      <c r="O1" s="207"/>
      <c r="P1" s="207"/>
      <c r="Q1" s="207"/>
      <c r="R1" s="207"/>
    </row>
    <row r="2" spans="1:18">
      <c r="A2" s="123" t="s">
        <v>251</v>
      </c>
      <c r="B2" s="327"/>
      <c r="C2" s="208"/>
      <c r="D2" s="208"/>
      <c r="E2" s="208"/>
      <c r="F2" s="327"/>
      <c r="G2" s="208"/>
      <c r="H2" s="208"/>
      <c r="I2" s="208"/>
      <c r="J2" s="208"/>
      <c r="K2" s="208"/>
      <c r="L2" s="208"/>
      <c r="M2" s="208"/>
      <c r="N2" s="208"/>
      <c r="O2" s="208"/>
      <c r="P2" s="208"/>
      <c r="Q2" s="208"/>
      <c r="R2" s="208"/>
    </row>
    <row r="3" spans="1:18" s="38" customFormat="1" ht="14.25">
      <c r="A3" s="138"/>
      <c r="B3" s="209" t="s">
        <v>247</v>
      </c>
      <c r="C3" s="209"/>
      <c r="D3" s="209"/>
      <c r="E3" s="209"/>
      <c r="F3" s="209" t="s">
        <v>348</v>
      </c>
      <c r="G3" s="209"/>
      <c r="H3" s="209"/>
      <c r="I3" s="209"/>
      <c r="J3" s="209">
        <v>2018</v>
      </c>
      <c r="K3" s="209"/>
      <c r="L3" s="209"/>
      <c r="M3" s="209"/>
      <c r="N3" s="209">
        <v>2019</v>
      </c>
      <c r="O3" s="209"/>
      <c r="P3" s="209"/>
      <c r="Q3" s="209"/>
      <c r="R3" s="209">
        <v>2020</v>
      </c>
    </row>
    <row r="4" spans="1:18" s="38" customFormat="1">
      <c r="A4" s="103" t="s">
        <v>1</v>
      </c>
      <c r="B4" s="210" t="s">
        <v>9</v>
      </c>
      <c r="C4" s="210" t="s">
        <v>8</v>
      </c>
      <c r="D4" s="210" t="s">
        <v>7</v>
      </c>
      <c r="E4" s="210" t="s">
        <v>10</v>
      </c>
      <c r="F4" s="210" t="s">
        <v>9</v>
      </c>
      <c r="G4" s="210" t="s">
        <v>8</v>
      </c>
      <c r="H4" s="210" t="s">
        <v>7</v>
      </c>
      <c r="I4" s="210" t="s">
        <v>10</v>
      </c>
      <c r="J4" s="210" t="s">
        <v>9</v>
      </c>
      <c r="K4" s="210" t="s">
        <v>8</v>
      </c>
      <c r="L4" s="210" t="s">
        <v>7</v>
      </c>
      <c r="M4" s="210" t="s">
        <v>10</v>
      </c>
      <c r="N4" s="210" t="s">
        <v>9</v>
      </c>
      <c r="O4" s="210" t="s">
        <v>8</v>
      </c>
      <c r="P4" s="210" t="s">
        <v>7</v>
      </c>
      <c r="Q4" s="210" t="s">
        <v>10</v>
      </c>
      <c r="R4" s="210" t="s">
        <v>9</v>
      </c>
    </row>
    <row r="5" spans="1:18" ht="14.25">
      <c r="A5" s="101" t="s">
        <v>395</v>
      </c>
      <c r="B5" s="213"/>
      <c r="C5" s="213"/>
      <c r="D5" s="213"/>
      <c r="E5" s="213"/>
      <c r="F5" s="213"/>
      <c r="G5" s="213"/>
      <c r="H5" s="213"/>
      <c r="I5" s="213"/>
      <c r="J5" s="213"/>
      <c r="K5" s="213"/>
      <c r="L5" s="213"/>
      <c r="M5" s="213"/>
      <c r="N5" s="213"/>
      <c r="O5" s="213"/>
      <c r="P5" s="213"/>
      <c r="Q5" s="213"/>
      <c r="R5" s="213"/>
    </row>
    <row r="6" spans="1:18">
      <c r="A6" s="97" t="s">
        <v>2</v>
      </c>
      <c r="B6" s="201">
        <v>8520</v>
      </c>
      <c r="C6" s="214">
        <v>9293</v>
      </c>
      <c r="D6" s="214">
        <v>9125</v>
      </c>
      <c r="E6" s="201">
        <v>9577</v>
      </c>
      <c r="F6" s="201">
        <v>10125</v>
      </c>
      <c r="G6" s="214">
        <v>10279</v>
      </c>
      <c r="H6" s="214">
        <v>10240</v>
      </c>
      <c r="I6" s="201">
        <v>10128</v>
      </c>
      <c r="J6" s="201">
        <v>11141</v>
      </c>
      <c r="K6" s="201">
        <v>11924</v>
      </c>
      <c r="L6" s="201">
        <v>11231</v>
      </c>
      <c r="M6" s="201">
        <v>11284</v>
      </c>
      <c r="N6" s="201">
        <v>12526</v>
      </c>
      <c r="O6" s="214">
        <v>12902</v>
      </c>
      <c r="P6" s="214">
        <v>12937</v>
      </c>
      <c r="Q6" s="214">
        <v>12289</v>
      </c>
      <c r="R6" s="214">
        <v>12800</v>
      </c>
    </row>
    <row r="7" spans="1:18">
      <c r="A7" s="97" t="s">
        <v>192</v>
      </c>
      <c r="B7" s="270">
        <v>3275</v>
      </c>
      <c r="C7" s="244">
        <v>2784</v>
      </c>
      <c r="D7" s="244">
        <v>3555</v>
      </c>
      <c r="E7" s="270">
        <v>4407</v>
      </c>
      <c r="F7" s="270">
        <v>6067</v>
      </c>
      <c r="G7" s="244">
        <v>4989</v>
      </c>
      <c r="H7" s="244">
        <v>5160</v>
      </c>
      <c r="I7" s="270">
        <v>5674</v>
      </c>
      <c r="J7" s="270">
        <v>5992</v>
      </c>
      <c r="K7" s="270">
        <v>5596</v>
      </c>
      <c r="L7" s="270">
        <v>4726</v>
      </c>
      <c r="M7" s="270">
        <v>5156.7936991739998</v>
      </c>
      <c r="N7" s="270">
        <v>5687</v>
      </c>
      <c r="O7" s="244">
        <v>5451</v>
      </c>
      <c r="P7" s="244">
        <v>6486</v>
      </c>
      <c r="Q7" s="244">
        <v>6252</v>
      </c>
      <c r="R7" s="244">
        <v>7116</v>
      </c>
    </row>
    <row r="8" spans="1:18">
      <c r="A8" s="97" t="s">
        <v>3</v>
      </c>
      <c r="B8" s="201">
        <v>3512</v>
      </c>
      <c r="C8" s="214">
        <v>3862</v>
      </c>
      <c r="D8" s="214">
        <v>3841</v>
      </c>
      <c r="E8" s="201">
        <v>3897</v>
      </c>
      <c r="F8" s="201">
        <v>4303</v>
      </c>
      <c r="G8" s="214">
        <v>4230</v>
      </c>
      <c r="H8" s="214">
        <v>4091</v>
      </c>
      <c r="I8" s="201">
        <v>4027</v>
      </c>
      <c r="J8" s="201">
        <v>4578</v>
      </c>
      <c r="K8" s="201">
        <v>4713</v>
      </c>
      <c r="L8" s="201">
        <v>4556</v>
      </c>
      <c r="M8" s="201">
        <v>4417</v>
      </c>
      <c r="N8" s="201">
        <v>4686</v>
      </c>
      <c r="O8" s="214">
        <v>4868</v>
      </c>
      <c r="P8" s="214">
        <v>4669</v>
      </c>
      <c r="Q8" s="214">
        <v>4044</v>
      </c>
      <c r="R8" s="214">
        <v>4463</v>
      </c>
    </row>
    <row r="9" spans="1:18">
      <c r="A9" s="97" t="s">
        <v>197</v>
      </c>
      <c r="B9" s="201">
        <v>2600</v>
      </c>
      <c r="C9" s="214">
        <v>2503</v>
      </c>
      <c r="D9" s="214">
        <v>2550</v>
      </c>
      <c r="E9" s="201">
        <v>2662</v>
      </c>
      <c r="F9" s="201">
        <v>2935</v>
      </c>
      <c r="G9" s="214">
        <v>2946</v>
      </c>
      <c r="H9" s="214">
        <v>2648</v>
      </c>
      <c r="I9" s="201">
        <v>2730</v>
      </c>
      <c r="J9" s="201">
        <v>3337</v>
      </c>
      <c r="K9" s="201">
        <v>3091</v>
      </c>
      <c r="L9" s="201">
        <v>3043</v>
      </c>
      <c r="M9" s="201">
        <v>3026.9346142035001</v>
      </c>
      <c r="N9" s="201">
        <v>4101</v>
      </c>
      <c r="O9" s="214">
        <v>3481</v>
      </c>
      <c r="P9" s="214">
        <v>3224</v>
      </c>
      <c r="Q9" s="214">
        <v>3148</v>
      </c>
      <c r="R9" s="214">
        <v>3823</v>
      </c>
    </row>
    <row r="10" spans="1:18">
      <c r="A10" s="83" t="s">
        <v>40</v>
      </c>
      <c r="B10" s="204">
        <v>-130</v>
      </c>
      <c r="C10" s="219">
        <v>-120</v>
      </c>
      <c r="D10" s="219">
        <v>-71</v>
      </c>
      <c r="E10" s="204">
        <v>-144</v>
      </c>
      <c r="F10" s="204">
        <v>-105</v>
      </c>
      <c r="G10" s="219">
        <v>-158</v>
      </c>
      <c r="H10" s="219">
        <v>-77</v>
      </c>
      <c r="I10" s="204">
        <v>-100</v>
      </c>
      <c r="J10" s="204">
        <v>-219</v>
      </c>
      <c r="K10" s="204">
        <v>-204</v>
      </c>
      <c r="L10" s="204">
        <v>-116</v>
      </c>
      <c r="M10" s="204">
        <v>-142</v>
      </c>
      <c r="N10" s="204">
        <v>-188</v>
      </c>
      <c r="O10" s="219">
        <v>-137</v>
      </c>
      <c r="P10" s="219">
        <v>-214</v>
      </c>
      <c r="Q10" s="204">
        <v>-108</v>
      </c>
      <c r="R10" s="204">
        <v>-163</v>
      </c>
    </row>
    <row r="11" spans="1:18" s="13" customFormat="1">
      <c r="A11" s="84" t="s">
        <v>39</v>
      </c>
      <c r="B11" s="205">
        <f>SUM(B6:B10)</f>
        <v>17777</v>
      </c>
      <c r="C11" s="205">
        <f>SUM(C6:C10)</f>
        <v>18322</v>
      </c>
      <c r="D11" s="205">
        <f>SUM(D6:D10)</f>
        <v>19000</v>
      </c>
      <c r="E11" s="205">
        <f>SUM(E6:E10)</f>
        <v>20399</v>
      </c>
      <c r="F11" s="205">
        <f t="shared" ref="F11:O11" si="0">SUM(F6:F10)</f>
        <v>23325</v>
      </c>
      <c r="G11" s="205">
        <f t="shared" si="0"/>
        <v>22286</v>
      </c>
      <c r="H11" s="205">
        <f t="shared" si="0"/>
        <v>22062</v>
      </c>
      <c r="I11" s="205">
        <f t="shared" si="0"/>
        <v>22459</v>
      </c>
      <c r="J11" s="205">
        <f>SUM(J6:J10)</f>
        <v>24829</v>
      </c>
      <c r="K11" s="205">
        <f t="shared" si="0"/>
        <v>25120</v>
      </c>
      <c r="L11" s="205">
        <f t="shared" si="0"/>
        <v>23440</v>
      </c>
      <c r="M11" s="205">
        <f t="shared" si="0"/>
        <v>23742.728313377498</v>
      </c>
      <c r="N11" s="205">
        <f t="shared" si="0"/>
        <v>26812</v>
      </c>
      <c r="O11" s="205">
        <f t="shared" si="0"/>
        <v>26565</v>
      </c>
      <c r="P11" s="205">
        <f t="shared" ref="P11:R11" si="1">SUM(P6:P10)</f>
        <v>27102</v>
      </c>
      <c r="Q11" s="205">
        <f t="shared" si="1"/>
        <v>25625</v>
      </c>
      <c r="R11" s="205">
        <f t="shared" si="1"/>
        <v>28039</v>
      </c>
    </row>
    <row r="12" spans="1:18" s="13" customFormat="1">
      <c r="A12" s="84"/>
      <c r="B12" s="205"/>
      <c r="C12" s="205"/>
      <c r="D12" s="205"/>
      <c r="E12" s="205"/>
      <c r="F12" s="205"/>
      <c r="G12" s="205"/>
      <c r="H12" s="205"/>
      <c r="I12" s="205"/>
      <c r="J12" s="205"/>
      <c r="K12" s="205"/>
      <c r="L12" s="205"/>
      <c r="M12" s="205"/>
      <c r="N12" s="205"/>
      <c r="O12" s="215"/>
      <c r="P12" s="215"/>
      <c r="Q12" s="215"/>
      <c r="R12" s="215"/>
    </row>
    <row r="13" spans="1:18" s="13" customFormat="1" ht="14.25">
      <c r="A13" s="84" t="s">
        <v>443</v>
      </c>
      <c r="B13" s="205"/>
      <c r="C13" s="205"/>
      <c r="D13" s="205"/>
      <c r="E13" s="205"/>
      <c r="F13" s="205"/>
      <c r="G13" s="205"/>
      <c r="H13" s="205"/>
      <c r="I13" s="205"/>
      <c r="J13" s="205"/>
      <c r="K13" s="205"/>
      <c r="L13" s="205"/>
      <c r="M13" s="205"/>
      <c r="N13" s="205"/>
      <c r="O13" s="215"/>
      <c r="P13" s="215"/>
      <c r="Q13" s="215"/>
      <c r="R13" s="215"/>
    </row>
    <row r="14" spans="1:18">
      <c r="A14" s="97" t="s">
        <v>2</v>
      </c>
      <c r="B14" s="201">
        <v>8156</v>
      </c>
      <c r="C14" s="201">
        <v>8976</v>
      </c>
      <c r="D14" s="201">
        <v>9421</v>
      </c>
      <c r="E14" s="201">
        <v>9803</v>
      </c>
      <c r="F14" s="201">
        <v>9268</v>
      </c>
      <c r="G14" s="201">
        <v>9667</v>
      </c>
      <c r="H14" s="201">
        <v>9552</v>
      </c>
      <c r="I14" s="201">
        <v>10437</v>
      </c>
      <c r="J14" s="201">
        <v>9735</v>
      </c>
      <c r="K14" s="201">
        <v>11266</v>
      </c>
      <c r="L14" s="201">
        <v>11269</v>
      </c>
      <c r="M14" s="201">
        <v>11702</v>
      </c>
      <c r="N14" s="201">
        <v>11397</v>
      </c>
      <c r="O14" s="214">
        <v>11974</v>
      </c>
      <c r="P14" s="214">
        <v>12314</v>
      </c>
      <c r="Q14" s="214">
        <v>12601</v>
      </c>
      <c r="R14" s="214">
        <v>11588</v>
      </c>
    </row>
    <row r="15" spans="1:18">
      <c r="A15" s="97" t="s">
        <v>192</v>
      </c>
      <c r="B15" s="201">
        <v>2536</v>
      </c>
      <c r="C15" s="201">
        <v>2953</v>
      </c>
      <c r="D15" s="201">
        <v>3511</v>
      </c>
      <c r="E15" s="201">
        <v>4635</v>
      </c>
      <c r="F15" s="201">
        <v>4753</v>
      </c>
      <c r="G15" s="201">
        <v>4767</v>
      </c>
      <c r="H15" s="201">
        <v>4754</v>
      </c>
      <c r="I15" s="201">
        <v>5229</v>
      </c>
      <c r="J15" s="201">
        <v>5255</v>
      </c>
      <c r="K15" s="201">
        <v>5740</v>
      </c>
      <c r="L15" s="201">
        <v>5272</v>
      </c>
      <c r="M15" s="201">
        <v>5740</v>
      </c>
      <c r="N15" s="201">
        <v>5253</v>
      </c>
      <c r="O15" s="214">
        <v>5650</v>
      </c>
      <c r="P15" s="214">
        <v>6107</v>
      </c>
      <c r="Q15" s="214">
        <v>6560</v>
      </c>
      <c r="R15" s="214">
        <v>6159</v>
      </c>
    </row>
    <row r="16" spans="1:18">
      <c r="A16" s="97" t="s">
        <v>3</v>
      </c>
      <c r="B16" s="201">
        <v>3417</v>
      </c>
      <c r="C16" s="201">
        <v>3622</v>
      </c>
      <c r="D16" s="201">
        <v>3841</v>
      </c>
      <c r="E16" s="201">
        <v>4137</v>
      </c>
      <c r="F16" s="201">
        <v>3965</v>
      </c>
      <c r="G16" s="201">
        <v>4153</v>
      </c>
      <c r="H16" s="201">
        <v>4098</v>
      </c>
      <c r="I16" s="270">
        <v>4215</v>
      </c>
      <c r="J16" s="201">
        <v>4178</v>
      </c>
      <c r="K16" s="201">
        <v>4519</v>
      </c>
      <c r="L16" s="201">
        <v>4365</v>
      </c>
      <c r="M16" s="201">
        <v>4871</v>
      </c>
      <c r="N16" s="201">
        <v>4547</v>
      </c>
      <c r="O16" s="214">
        <v>4576</v>
      </c>
      <c r="P16" s="214">
        <v>4783</v>
      </c>
      <c r="Q16" s="214">
        <v>4806</v>
      </c>
      <c r="R16" s="214">
        <v>4193</v>
      </c>
    </row>
    <row r="17" spans="1:18">
      <c r="A17" s="97" t="s">
        <v>197</v>
      </c>
      <c r="B17" s="201">
        <v>2331</v>
      </c>
      <c r="C17" s="201">
        <v>2519</v>
      </c>
      <c r="D17" s="201">
        <v>2519</v>
      </c>
      <c r="E17" s="201">
        <v>2647</v>
      </c>
      <c r="F17" s="201">
        <v>2685</v>
      </c>
      <c r="G17" s="201">
        <v>2908</v>
      </c>
      <c r="H17" s="201">
        <v>2732</v>
      </c>
      <c r="I17" s="201">
        <v>2892</v>
      </c>
      <c r="J17" s="201">
        <v>2894</v>
      </c>
      <c r="K17" s="201">
        <v>3091</v>
      </c>
      <c r="L17" s="201">
        <v>2911</v>
      </c>
      <c r="M17" s="201">
        <v>3146</v>
      </c>
      <c r="N17" s="201">
        <v>3177</v>
      </c>
      <c r="O17" s="214">
        <v>3555</v>
      </c>
      <c r="P17" s="214">
        <v>3697</v>
      </c>
      <c r="Q17" s="214">
        <v>3486</v>
      </c>
      <c r="R17" s="214">
        <v>3325</v>
      </c>
    </row>
    <row r="18" spans="1:18">
      <c r="A18" s="98" t="s">
        <v>88</v>
      </c>
      <c r="B18" s="204">
        <v>-135</v>
      </c>
      <c r="C18" s="204">
        <v>-122</v>
      </c>
      <c r="D18" s="204">
        <v>-100</v>
      </c>
      <c r="E18" s="204">
        <v>-133</v>
      </c>
      <c r="F18" s="204">
        <v>-93</v>
      </c>
      <c r="G18" s="204">
        <v>-98</v>
      </c>
      <c r="H18" s="288">
        <v>-103</v>
      </c>
      <c r="I18" s="288">
        <v>-128</v>
      </c>
      <c r="J18" s="204">
        <v>-156</v>
      </c>
      <c r="K18" s="204">
        <v>-155</v>
      </c>
      <c r="L18" s="204">
        <v>-142</v>
      </c>
      <c r="M18" s="204">
        <v>-138</v>
      </c>
      <c r="N18" s="204">
        <v>-193</v>
      </c>
      <c r="O18" s="219">
        <v>-175</v>
      </c>
      <c r="P18" s="219">
        <v>-225</v>
      </c>
      <c r="Q18" s="219">
        <v>-134</v>
      </c>
      <c r="R18" s="219">
        <v>-167</v>
      </c>
    </row>
    <row r="19" spans="1:18" s="13" customFormat="1">
      <c r="A19" s="96" t="s">
        <v>28</v>
      </c>
      <c r="B19" s="205">
        <f t="shared" ref="B19:L19" si="2">SUM(B14:B18)</f>
        <v>16305</v>
      </c>
      <c r="C19" s="205">
        <f t="shared" si="2"/>
        <v>17948</v>
      </c>
      <c r="D19" s="205">
        <f t="shared" si="2"/>
        <v>19192</v>
      </c>
      <c r="E19" s="205">
        <f t="shared" si="2"/>
        <v>21089</v>
      </c>
      <c r="F19" s="286">
        <f t="shared" si="2"/>
        <v>20578</v>
      </c>
      <c r="G19" s="286">
        <f t="shared" si="2"/>
        <v>21397</v>
      </c>
      <c r="H19" s="286">
        <f t="shared" si="2"/>
        <v>21033</v>
      </c>
      <c r="I19" s="286">
        <f t="shared" si="2"/>
        <v>22645</v>
      </c>
      <c r="J19" s="205">
        <f t="shared" si="2"/>
        <v>21906</v>
      </c>
      <c r="K19" s="205">
        <f t="shared" si="2"/>
        <v>24461</v>
      </c>
      <c r="L19" s="205">
        <f t="shared" si="2"/>
        <v>23675</v>
      </c>
      <c r="M19" s="205">
        <f>SUM(M14:M18)</f>
        <v>25321</v>
      </c>
      <c r="N19" s="205">
        <f>SUM(N14:N18)</f>
        <v>24181</v>
      </c>
      <c r="O19" s="205">
        <f>SUM(O14:O18)</f>
        <v>25580</v>
      </c>
      <c r="P19" s="205">
        <f>SUM(P14:P18)</f>
        <v>26676</v>
      </c>
      <c r="Q19" s="205">
        <f t="shared" ref="Q19" si="3">SUM(Q14:Q18)</f>
        <v>27319</v>
      </c>
      <c r="R19" s="205">
        <f t="shared" ref="R19" si="4">SUM(R14:R18)</f>
        <v>25098</v>
      </c>
    </row>
    <row r="20" spans="1:18">
      <c r="A20" s="97" t="s">
        <v>29</v>
      </c>
      <c r="B20" s="214"/>
      <c r="C20" s="214"/>
      <c r="D20" s="214"/>
      <c r="E20" s="201"/>
      <c r="F20" s="244">
        <v>-11647</v>
      </c>
      <c r="G20" s="244">
        <v>-12061</v>
      </c>
      <c r="H20" s="244">
        <v>-11967</v>
      </c>
      <c r="I20" s="270">
        <v>-12956</v>
      </c>
      <c r="J20" s="214">
        <v>-12304</v>
      </c>
      <c r="K20" s="214">
        <v>-13898</v>
      </c>
      <c r="L20" s="214">
        <v>-13370</v>
      </c>
      <c r="M20" s="214">
        <v>-14570</v>
      </c>
      <c r="N20" s="214">
        <v>-13747</v>
      </c>
      <c r="O20" s="214">
        <v>-14395</v>
      </c>
      <c r="P20" s="214">
        <v>-15348</v>
      </c>
      <c r="Q20" s="214">
        <v>-15534</v>
      </c>
      <c r="R20" s="214">
        <v>-14395</v>
      </c>
    </row>
    <row r="21" spans="1:18" s="13" customFormat="1">
      <c r="A21" s="96" t="s">
        <v>15</v>
      </c>
      <c r="B21" s="215"/>
      <c r="C21" s="215"/>
      <c r="D21" s="215"/>
      <c r="E21" s="215"/>
      <c r="F21" s="346">
        <f t="shared" ref="F21:L21" si="5">SUM(F19:F20)</f>
        <v>8931</v>
      </c>
      <c r="G21" s="346">
        <f t="shared" si="5"/>
        <v>9336</v>
      </c>
      <c r="H21" s="346">
        <f t="shared" si="5"/>
        <v>9066</v>
      </c>
      <c r="I21" s="346">
        <f t="shared" si="5"/>
        <v>9689</v>
      </c>
      <c r="J21" s="215">
        <f t="shared" si="5"/>
        <v>9602</v>
      </c>
      <c r="K21" s="215">
        <f t="shared" si="5"/>
        <v>10563</v>
      </c>
      <c r="L21" s="215">
        <f t="shared" si="5"/>
        <v>10305</v>
      </c>
      <c r="M21" s="215">
        <f>SUM(M19:M20)</f>
        <v>10751</v>
      </c>
      <c r="N21" s="215">
        <f>SUM(N19:N20)</f>
        <v>10434</v>
      </c>
      <c r="O21" s="215">
        <f>SUM(O19:O20)</f>
        <v>11185</v>
      </c>
      <c r="P21" s="215">
        <f>SUM(P19:P20)</f>
        <v>11328</v>
      </c>
      <c r="Q21" s="215">
        <f t="shared" ref="Q21" si="6">SUM(Q19:Q20)</f>
        <v>11785</v>
      </c>
      <c r="R21" s="215">
        <v>10703</v>
      </c>
    </row>
    <row r="22" spans="1:18" outlineLevel="1">
      <c r="A22" s="97" t="s">
        <v>16</v>
      </c>
      <c r="B22" s="214"/>
      <c r="C22" s="214"/>
      <c r="D22" s="214"/>
      <c r="E22" s="201"/>
      <c r="F22" s="214">
        <v>-2461</v>
      </c>
      <c r="G22" s="214">
        <v>-2526</v>
      </c>
      <c r="H22" s="214">
        <v>-2585</v>
      </c>
      <c r="I22" s="201">
        <v>-2571</v>
      </c>
      <c r="J22" s="214">
        <v>-2585</v>
      </c>
      <c r="K22" s="214">
        <v>-2830</v>
      </c>
      <c r="L22" s="214">
        <v>-2806</v>
      </c>
      <c r="M22" s="214">
        <v>-2934</v>
      </c>
      <c r="N22" s="214">
        <v>-2912</v>
      </c>
      <c r="O22" s="214">
        <v>-3033</v>
      </c>
      <c r="P22" s="214">
        <v>-3040</v>
      </c>
      <c r="Q22" s="214">
        <v>-3133</v>
      </c>
      <c r="R22" s="214">
        <v>-3080</v>
      </c>
    </row>
    <row r="23" spans="1:18" outlineLevel="1">
      <c r="A23" s="97" t="s">
        <v>27</v>
      </c>
      <c r="B23" s="214"/>
      <c r="C23" s="214"/>
      <c r="D23" s="214"/>
      <c r="E23" s="201"/>
      <c r="F23" s="214">
        <v>-1430</v>
      </c>
      <c r="G23" s="214">
        <v>-1411</v>
      </c>
      <c r="H23" s="214">
        <v>-1283</v>
      </c>
      <c r="I23" s="270">
        <v>-1475</v>
      </c>
      <c r="J23" s="214">
        <v>-1432</v>
      </c>
      <c r="K23" s="214">
        <v>-1630</v>
      </c>
      <c r="L23" s="214">
        <v>-1516</v>
      </c>
      <c r="M23" s="214">
        <v>-1478</v>
      </c>
      <c r="N23" s="214">
        <v>-1734</v>
      </c>
      <c r="O23" s="214">
        <v>-1838</v>
      </c>
      <c r="P23" s="214">
        <v>-1695</v>
      </c>
      <c r="Q23" s="214">
        <v>-1959</v>
      </c>
      <c r="R23" s="214">
        <v>-1643</v>
      </c>
    </row>
    <row r="24" spans="1:18" outlineLevel="1">
      <c r="A24" s="97" t="s">
        <v>17</v>
      </c>
      <c r="B24" s="214"/>
      <c r="C24" s="214"/>
      <c r="D24" s="214"/>
      <c r="E24" s="201"/>
      <c r="F24" s="214">
        <v>-662</v>
      </c>
      <c r="G24" s="214">
        <v>-696</v>
      </c>
      <c r="H24" s="214">
        <v>-742</v>
      </c>
      <c r="I24" s="270">
        <v>-828</v>
      </c>
      <c r="J24" s="214">
        <v>-749</v>
      </c>
      <c r="K24" s="214">
        <v>-826</v>
      </c>
      <c r="L24" s="214">
        <v>-779</v>
      </c>
      <c r="M24" s="214">
        <v>-812</v>
      </c>
      <c r="N24" s="214">
        <v>-863</v>
      </c>
      <c r="O24" s="214">
        <v>-878</v>
      </c>
      <c r="P24" s="214">
        <v>-933</v>
      </c>
      <c r="Q24" s="214">
        <v>-957</v>
      </c>
      <c r="R24" s="214">
        <v>-980</v>
      </c>
    </row>
    <row r="25" spans="1:18" outlineLevel="1">
      <c r="A25" s="97" t="s">
        <v>93</v>
      </c>
      <c r="B25" s="214"/>
      <c r="C25" s="214"/>
      <c r="D25" s="214"/>
      <c r="E25" s="201"/>
      <c r="F25" s="214">
        <v>-88</v>
      </c>
      <c r="G25" s="214">
        <v>-106</v>
      </c>
      <c r="H25" s="214">
        <v>546</v>
      </c>
      <c r="I25" s="270">
        <v>44</v>
      </c>
      <c r="J25" s="214">
        <v>-3</v>
      </c>
      <c r="K25" s="214">
        <v>153</v>
      </c>
      <c r="L25" s="214">
        <v>59</v>
      </c>
      <c r="M25" s="214">
        <v>134</v>
      </c>
      <c r="N25" s="214">
        <v>123</v>
      </c>
      <c r="O25" s="214">
        <v>-57</v>
      </c>
      <c r="P25" s="214">
        <v>183</v>
      </c>
      <c r="Q25" s="214">
        <v>-109</v>
      </c>
      <c r="R25" s="214">
        <v>124</v>
      </c>
    </row>
    <row r="26" spans="1:18" s="14" customFormat="1" outlineLevel="1">
      <c r="A26" s="99" t="s">
        <v>4</v>
      </c>
      <c r="B26" s="211"/>
      <c r="C26" s="211"/>
      <c r="D26" s="211"/>
      <c r="E26" s="211"/>
      <c r="F26" s="211">
        <f t="shared" ref="F26:L26" si="7">+F20+F22+F23+F24+F25</f>
        <v>-16288</v>
      </c>
      <c r="G26" s="211">
        <f t="shared" si="7"/>
        <v>-16800</v>
      </c>
      <c r="H26" s="211">
        <f t="shared" si="7"/>
        <v>-16031</v>
      </c>
      <c r="I26" s="211">
        <f t="shared" si="7"/>
        <v>-17786</v>
      </c>
      <c r="J26" s="211">
        <f>+J20+J22+J23+J24+J25</f>
        <v>-17073</v>
      </c>
      <c r="K26" s="211">
        <f t="shared" si="7"/>
        <v>-19031</v>
      </c>
      <c r="L26" s="211">
        <f t="shared" si="7"/>
        <v>-18412</v>
      </c>
      <c r="M26" s="211">
        <f>+M20+M22+M23+M24+M25</f>
        <v>-19660</v>
      </c>
      <c r="N26" s="211">
        <f>+N20+N22+N23+N24+N25</f>
        <v>-19133</v>
      </c>
      <c r="O26" s="211">
        <f>+O20+O22+O23+O24+O25</f>
        <v>-20201</v>
      </c>
      <c r="P26" s="211">
        <f>+P20+P22+P23+P24+P25</f>
        <v>-20833</v>
      </c>
      <c r="Q26" s="211">
        <f t="shared" ref="Q26:R26" si="8">+Q20+Q22+Q23+Q24+Q25</f>
        <v>-21692</v>
      </c>
      <c r="R26" s="211">
        <f t="shared" si="8"/>
        <v>-19974</v>
      </c>
    </row>
    <row r="27" spans="1:18" outlineLevel="1">
      <c r="A27" s="97" t="s">
        <v>14</v>
      </c>
      <c r="B27" s="212"/>
      <c r="C27" s="212"/>
      <c r="D27" s="212"/>
      <c r="E27" s="212"/>
      <c r="F27" s="212"/>
      <c r="G27" s="212"/>
      <c r="H27" s="212"/>
      <c r="I27" s="212"/>
      <c r="J27" s="212"/>
      <c r="K27" s="212"/>
      <c r="L27" s="212"/>
      <c r="M27" s="212"/>
      <c r="N27" s="212"/>
      <c r="O27" s="212"/>
      <c r="P27" s="212"/>
      <c r="Q27" s="212"/>
      <c r="R27" s="212"/>
    </row>
    <row r="28" spans="1:18">
      <c r="A28" s="100" t="s">
        <v>54</v>
      </c>
      <c r="B28" s="216"/>
      <c r="C28" s="216"/>
      <c r="D28" s="216"/>
      <c r="E28" s="216"/>
      <c r="F28" s="216"/>
      <c r="G28" s="216"/>
      <c r="H28" s="216"/>
      <c r="I28" s="216"/>
      <c r="J28" s="216"/>
      <c r="K28" s="216"/>
      <c r="L28" s="216"/>
      <c r="M28" s="216"/>
      <c r="N28" s="216"/>
      <c r="O28" s="216"/>
      <c r="P28" s="216"/>
      <c r="Q28" s="216"/>
      <c r="R28" s="216"/>
    </row>
    <row r="29" spans="1:18">
      <c r="A29" s="97" t="s">
        <v>2</v>
      </c>
      <c r="B29" s="217"/>
      <c r="C29" s="85"/>
      <c r="D29" s="85"/>
      <c r="E29" s="85"/>
      <c r="F29" s="217">
        <v>2130</v>
      </c>
      <c r="G29" s="85">
        <v>2237</v>
      </c>
      <c r="H29" s="85">
        <v>2225</v>
      </c>
      <c r="I29" s="85">
        <v>2370</v>
      </c>
      <c r="J29" s="217">
        <v>2249</v>
      </c>
      <c r="K29" s="85">
        <v>2638</v>
      </c>
      <c r="L29" s="85">
        <v>2667</v>
      </c>
      <c r="M29" s="287">
        <v>2709</v>
      </c>
      <c r="N29" s="287">
        <v>2618</v>
      </c>
      <c r="O29" s="287">
        <v>2773</v>
      </c>
      <c r="P29" s="287">
        <v>2897</v>
      </c>
      <c r="Q29" s="287">
        <v>2910</v>
      </c>
      <c r="R29" s="287">
        <v>2520</v>
      </c>
    </row>
    <row r="30" spans="1:18">
      <c r="A30" s="97" t="s">
        <v>192</v>
      </c>
      <c r="B30" s="217"/>
      <c r="C30" s="85"/>
      <c r="D30" s="85"/>
      <c r="E30" s="85"/>
      <c r="F30" s="217">
        <v>1176</v>
      </c>
      <c r="G30" s="85">
        <v>1193</v>
      </c>
      <c r="H30" s="85">
        <v>1205</v>
      </c>
      <c r="I30" s="85">
        <v>1350</v>
      </c>
      <c r="J30" s="217">
        <v>1292</v>
      </c>
      <c r="K30" s="85">
        <v>1479</v>
      </c>
      <c r="L30" s="85">
        <v>1315</v>
      </c>
      <c r="M30" s="287">
        <v>1436</v>
      </c>
      <c r="N30" s="287">
        <v>1292</v>
      </c>
      <c r="O30" s="287">
        <v>1401</v>
      </c>
      <c r="P30" s="287">
        <v>1508</v>
      </c>
      <c r="Q30" s="287">
        <v>1591</v>
      </c>
      <c r="R30" s="287">
        <v>1497</v>
      </c>
    </row>
    <row r="31" spans="1:18">
      <c r="A31" s="97" t="s">
        <v>3</v>
      </c>
      <c r="B31" s="217"/>
      <c r="C31" s="85"/>
      <c r="D31" s="85"/>
      <c r="E31" s="85"/>
      <c r="F31" s="217">
        <v>893</v>
      </c>
      <c r="G31" s="85">
        <v>966</v>
      </c>
      <c r="H31" s="85">
        <v>1359</v>
      </c>
      <c r="I31" s="85">
        <v>976</v>
      </c>
      <c r="J31" s="217">
        <v>974</v>
      </c>
      <c r="K31" s="85">
        <v>1056</v>
      </c>
      <c r="L31" s="85">
        <v>1018</v>
      </c>
      <c r="M31" s="287">
        <v>1140</v>
      </c>
      <c r="N31" s="287">
        <v>1008</v>
      </c>
      <c r="O31" s="287">
        <v>1016</v>
      </c>
      <c r="P31" s="287">
        <v>1051</v>
      </c>
      <c r="Q31" s="287">
        <v>994</v>
      </c>
      <c r="R31" s="287">
        <v>799</v>
      </c>
    </row>
    <row r="32" spans="1:18">
      <c r="A32" s="97" t="s">
        <v>197</v>
      </c>
      <c r="B32" s="217"/>
      <c r="C32" s="85"/>
      <c r="D32" s="85"/>
      <c r="E32" s="85"/>
      <c r="F32" s="217">
        <v>404</v>
      </c>
      <c r="G32" s="85">
        <v>475</v>
      </c>
      <c r="H32" s="85">
        <v>410</v>
      </c>
      <c r="I32" s="85">
        <v>416</v>
      </c>
      <c r="J32" s="217">
        <v>547</v>
      </c>
      <c r="K32" s="85">
        <v>464</v>
      </c>
      <c r="L32" s="85">
        <v>480</v>
      </c>
      <c r="M32" s="287">
        <v>515</v>
      </c>
      <c r="N32" s="287">
        <v>524</v>
      </c>
      <c r="O32" s="287">
        <v>619</v>
      </c>
      <c r="P32" s="287">
        <v>606</v>
      </c>
      <c r="Q32" s="287">
        <v>559</v>
      </c>
      <c r="R32" s="287">
        <v>473</v>
      </c>
    </row>
    <row r="33" spans="1:18">
      <c r="A33" s="97" t="s">
        <v>357</v>
      </c>
      <c r="B33" s="217"/>
      <c r="C33" s="287"/>
      <c r="D33" s="245"/>
      <c r="E33" s="287"/>
      <c r="F33" s="217">
        <v>-313</v>
      </c>
      <c r="G33" s="287">
        <v>-274</v>
      </c>
      <c r="H33" s="245">
        <v>-197</v>
      </c>
      <c r="I33" s="287">
        <v>-253</v>
      </c>
      <c r="J33" s="217">
        <v>-229</v>
      </c>
      <c r="K33" s="85">
        <v>-207</v>
      </c>
      <c r="L33" s="85">
        <v>-217</v>
      </c>
      <c r="M33" s="287">
        <v>-139</v>
      </c>
      <c r="N33" s="287">
        <v>-394</v>
      </c>
      <c r="O33" s="287">
        <v>-430</v>
      </c>
      <c r="P33" s="287">
        <v>-219</v>
      </c>
      <c r="Q33" s="287">
        <v>-427</v>
      </c>
      <c r="R33" s="287">
        <v>-165</v>
      </c>
    </row>
    <row r="34" spans="1:18" ht="15.75" customHeight="1">
      <c r="A34" s="98"/>
      <c r="B34" s="219"/>
      <c r="C34" s="219"/>
      <c r="D34" s="219"/>
      <c r="E34" s="219"/>
      <c r="F34" s="219"/>
      <c r="G34" s="219"/>
      <c r="H34" s="219"/>
      <c r="I34" s="219"/>
      <c r="J34" s="219"/>
      <c r="K34" s="219"/>
      <c r="L34" s="219"/>
      <c r="M34" s="447"/>
      <c r="N34" s="447"/>
      <c r="O34" s="447"/>
      <c r="P34" s="288"/>
      <c r="Q34" s="288"/>
      <c r="R34" s="288"/>
    </row>
    <row r="35" spans="1:18" s="13" customFormat="1">
      <c r="A35" s="96" t="s">
        <v>54</v>
      </c>
      <c r="B35" s="347"/>
      <c r="C35" s="347"/>
      <c r="D35" s="347"/>
      <c r="E35" s="347"/>
      <c r="F35" s="347">
        <f t="shared" ref="F35:K35" si="9">SUM(F29:F34)</f>
        <v>4290</v>
      </c>
      <c r="G35" s="347">
        <f t="shared" si="9"/>
        <v>4597</v>
      </c>
      <c r="H35" s="347">
        <f t="shared" si="9"/>
        <v>5002</v>
      </c>
      <c r="I35" s="347">
        <f t="shared" si="9"/>
        <v>4859</v>
      </c>
      <c r="J35" s="347">
        <f>SUM(J29:J34)</f>
        <v>4833</v>
      </c>
      <c r="K35" s="347">
        <f t="shared" si="9"/>
        <v>5430</v>
      </c>
      <c r="L35" s="347">
        <f t="shared" ref="L35:Q35" si="10">SUM(L29:L34)</f>
        <v>5263</v>
      </c>
      <c r="M35" s="347">
        <f t="shared" si="10"/>
        <v>5661</v>
      </c>
      <c r="N35" s="347">
        <f t="shared" si="10"/>
        <v>5048</v>
      </c>
      <c r="O35" s="347">
        <f t="shared" si="10"/>
        <v>5379</v>
      </c>
      <c r="P35" s="497">
        <f t="shared" si="10"/>
        <v>5843</v>
      </c>
      <c r="Q35" s="497">
        <f t="shared" si="10"/>
        <v>5627</v>
      </c>
      <c r="R35" s="497">
        <f>SUM(R29:R34)</f>
        <v>5124</v>
      </c>
    </row>
    <row r="36" spans="1:18">
      <c r="A36" s="97"/>
      <c r="B36" s="348"/>
      <c r="C36" s="348"/>
      <c r="D36" s="348"/>
      <c r="E36" s="348"/>
      <c r="F36" s="348"/>
      <c r="G36" s="348"/>
      <c r="H36" s="348"/>
      <c r="I36" s="348"/>
      <c r="J36" s="348"/>
      <c r="K36" s="348"/>
      <c r="L36" s="348"/>
      <c r="M36" s="348"/>
      <c r="N36" s="348"/>
      <c r="O36" s="348"/>
      <c r="P36" s="348"/>
      <c r="Q36" s="348"/>
      <c r="R36" s="348"/>
    </row>
    <row r="37" spans="1:18">
      <c r="A37" s="101" t="s">
        <v>30</v>
      </c>
      <c r="B37" s="349"/>
      <c r="C37" s="349"/>
      <c r="D37" s="349"/>
      <c r="E37" s="349"/>
      <c r="F37" s="349"/>
      <c r="G37" s="349"/>
      <c r="H37" s="349"/>
      <c r="I37" s="349"/>
      <c r="J37" s="349"/>
      <c r="K37" s="349"/>
      <c r="L37" s="349"/>
      <c r="M37" s="349"/>
      <c r="N37" s="349"/>
      <c r="O37" s="349"/>
      <c r="P37" s="349"/>
      <c r="Q37" s="349"/>
      <c r="R37" s="349"/>
    </row>
    <row r="38" spans="1:18">
      <c r="A38" s="97" t="s">
        <v>2</v>
      </c>
      <c r="B38" s="350"/>
      <c r="C38" s="289"/>
      <c r="D38" s="289"/>
      <c r="E38" s="289"/>
      <c r="F38" s="350">
        <f t="shared" ref="F38:K41" si="11">+F29/F14</f>
        <v>0.22982304704359086</v>
      </c>
      <c r="G38" s="289">
        <f t="shared" si="11"/>
        <v>0.23140581359263473</v>
      </c>
      <c r="H38" s="289">
        <f t="shared" si="11"/>
        <v>0.2329355108877722</v>
      </c>
      <c r="I38" s="289">
        <f t="shared" si="11"/>
        <v>0.22707674619143431</v>
      </c>
      <c r="J38" s="350">
        <f>+J29/J14</f>
        <v>0.2310220852593734</v>
      </c>
      <c r="K38" s="350">
        <f t="shared" si="11"/>
        <v>0.23415586721107759</v>
      </c>
      <c r="L38" s="350">
        <f t="shared" ref="L38:L41" si="12">+L29/L14</f>
        <v>0.23666696246339516</v>
      </c>
      <c r="M38" s="350">
        <f t="shared" ref="M38:O41" si="13">+M29/M14</f>
        <v>0.23149888907878996</v>
      </c>
      <c r="N38" s="350">
        <f t="shared" si="13"/>
        <v>0.22970957269456874</v>
      </c>
      <c r="O38" s="350">
        <f t="shared" si="13"/>
        <v>0.23158510105227995</v>
      </c>
      <c r="P38" s="350">
        <f t="shared" ref="P38:R40" si="14">+P29/P14</f>
        <v>0.2352606789020627</v>
      </c>
      <c r="Q38" s="350">
        <f t="shared" si="14"/>
        <v>0.23093405285294819</v>
      </c>
      <c r="R38" s="350">
        <f>+R29/R14</f>
        <v>0.21746634449430446</v>
      </c>
    </row>
    <row r="39" spans="1:18">
      <c r="A39" s="97" t="s">
        <v>192</v>
      </c>
      <c r="B39" s="350"/>
      <c r="C39" s="289"/>
      <c r="D39" s="289"/>
      <c r="E39" s="289"/>
      <c r="F39" s="350">
        <f t="shared" si="11"/>
        <v>0.24742268041237114</v>
      </c>
      <c r="G39" s="289">
        <f t="shared" si="11"/>
        <v>0.25026221942521504</v>
      </c>
      <c r="H39" s="289">
        <f t="shared" si="11"/>
        <v>0.2534707614640303</v>
      </c>
      <c r="I39" s="289">
        <f t="shared" si="11"/>
        <v>0.25817555938037867</v>
      </c>
      <c r="J39" s="350">
        <f>+J30/J15</f>
        <v>0.24586108468125595</v>
      </c>
      <c r="K39" s="350">
        <f t="shared" si="11"/>
        <v>0.25766550522648085</v>
      </c>
      <c r="L39" s="350">
        <f t="shared" si="12"/>
        <v>0.2494309559939302</v>
      </c>
      <c r="M39" s="350">
        <f t="shared" si="13"/>
        <v>0.25017421602787454</v>
      </c>
      <c r="N39" s="350">
        <f t="shared" si="13"/>
        <v>0.2459546925566343</v>
      </c>
      <c r="O39" s="350">
        <f t="shared" si="13"/>
        <v>0.2479646017699115</v>
      </c>
      <c r="P39" s="350">
        <f t="shared" ref="P39" si="15">+P30/P15</f>
        <v>0.24692975274275422</v>
      </c>
      <c r="Q39" s="350">
        <f t="shared" si="14"/>
        <v>0.24253048780487804</v>
      </c>
      <c r="R39" s="350">
        <f t="shared" si="14"/>
        <v>0.24305893813930832</v>
      </c>
    </row>
    <row r="40" spans="1:18">
      <c r="A40" s="97" t="s">
        <v>3</v>
      </c>
      <c r="B40" s="221"/>
      <c r="C40" s="86"/>
      <c r="D40" s="86"/>
      <c r="E40" s="86"/>
      <c r="F40" s="221">
        <f t="shared" si="11"/>
        <v>0.22522068095838588</v>
      </c>
      <c r="G40" s="86">
        <f t="shared" si="11"/>
        <v>0.23260293763544426</v>
      </c>
      <c r="H40" s="86">
        <f t="shared" si="11"/>
        <v>0.33162518301610544</v>
      </c>
      <c r="I40" s="86">
        <f t="shared" si="11"/>
        <v>0.23155397390272836</v>
      </c>
      <c r="J40" s="221">
        <f>+J31/J16</f>
        <v>0.23312589755864049</v>
      </c>
      <c r="K40" s="221">
        <f t="shared" si="11"/>
        <v>0.23368001770303165</v>
      </c>
      <c r="L40" s="221">
        <f t="shared" si="12"/>
        <v>0.23321878579610539</v>
      </c>
      <c r="M40" s="350">
        <f t="shared" si="13"/>
        <v>0.2340381851775816</v>
      </c>
      <c r="N40" s="350">
        <f t="shared" si="13"/>
        <v>0.2216846272267429</v>
      </c>
      <c r="O40" s="350">
        <f t="shared" si="13"/>
        <v>0.22202797202797203</v>
      </c>
      <c r="P40" s="350">
        <f t="shared" ref="P40" si="16">+P31/P16</f>
        <v>0.21973656700815389</v>
      </c>
      <c r="Q40" s="350">
        <f t="shared" si="14"/>
        <v>0.2068248023304203</v>
      </c>
      <c r="R40" s="350">
        <f t="shared" si="14"/>
        <v>0.19055568805151443</v>
      </c>
    </row>
    <row r="41" spans="1:18">
      <c r="A41" s="97" t="s">
        <v>197</v>
      </c>
      <c r="B41" s="222"/>
      <c r="C41" s="87"/>
      <c r="D41" s="87"/>
      <c r="E41" s="87"/>
      <c r="F41" s="222">
        <f t="shared" si="11"/>
        <v>0.15046554934823092</v>
      </c>
      <c r="G41" s="87">
        <f t="shared" si="11"/>
        <v>0.16334250343878953</v>
      </c>
      <c r="H41" s="87">
        <f t="shared" si="11"/>
        <v>0.1500732064421669</v>
      </c>
      <c r="I41" s="87">
        <f t="shared" si="11"/>
        <v>0.14384508990318118</v>
      </c>
      <c r="J41" s="222">
        <f>+J32/J17</f>
        <v>0.18901174844505875</v>
      </c>
      <c r="K41" s="222">
        <f t="shared" si="11"/>
        <v>0.15011323196376578</v>
      </c>
      <c r="L41" s="222">
        <f t="shared" si="12"/>
        <v>0.16489178976296806</v>
      </c>
      <c r="M41" s="448">
        <f t="shared" si="13"/>
        <v>0.16369993642720915</v>
      </c>
      <c r="N41" s="448">
        <f t="shared" si="13"/>
        <v>0.16493547371734341</v>
      </c>
      <c r="O41" s="448">
        <f>+O32/O17</f>
        <v>0.17412095639943742</v>
      </c>
      <c r="P41" s="448">
        <f>+P32/P17</f>
        <v>0.16391668920746552</v>
      </c>
      <c r="Q41" s="448">
        <f>+Q32/Q17</f>
        <v>0.16035570854847964</v>
      </c>
      <c r="R41" s="448">
        <f>+R32/R17</f>
        <v>0.14225563909774436</v>
      </c>
    </row>
    <row r="42" spans="1:18">
      <c r="A42" s="83"/>
      <c r="B42" s="223"/>
      <c r="C42" s="223"/>
      <c r="D42" s="223"/>
      <c r="E42" s="223"/>
      <c r="F42" s="223"/>
      <c r="G42" s="223"/>
      <c r="H42" s="223"/>
      <c r="I42" s="223"/>
      <c r="J42" s="223"/>
      <c r="K42" s="223"/>
      <c r="L42" s="223"/>
      <c r="M42" s="449"/>
      <c r="N42" s="449"/>
      <c r="O42" s="449"/>
      <c r="P42" s="449"/>
      <c r="Q42" s="449"/>
      <c r="R42" s="449"/>
    </row>
    <row r="43" spans="1:18">
      <c r="A43" s="84" t="s">
        <v>30</v>
      </c>
      <c r="B43" s="275"/>
      <c r="C43" s="275"/>
      <c r="D43" s="275"/>
      <c r="E43" s="275"/>
      <c r="F43" s="275">
        <f t="shared" ref="F43:L43" si="17">+F35/F19</f>
        <v>0.20847507046360189</v>
      </c>
      <c r="G43" s="275">
        <f t="shared" si="17"/>
        <v>0.21484320231808196</v>
      </c>
      <c r="H43" s="275">
        <f t="shared" si="17"/>
        <v>0.23781676413255359</v>
      </c>
      <c r="I43" s="275">
        <f t="shared" si="17"/>
        <v>0.21457275336718923</v>
      </c>
      <c r="J43" s="275">
        <f>+J35/J19</f>
        <v>0.22062448644207067</v>
      </c>
      <c r="K43" s="275">
        <f t="shared" si="17"/>
        <v>0.22198601856015698</v>
      </c>
      <c r="L43" s="275">
        <f t="shared" si="17"/>
        <v>0.22230200633579725</v>
      </c>
      <c r="M43" s="450">
        <f>+M35/M19</f>
        <v>0.22356936929821097</v>
      </c>
      <c r="N43" s="450">
        <f>+N35/N19</f>
        <v>0.20875894297175468</v>
      </c>
      <c r="O43" s="450">
        <f>+O35/O19</f>
        <v>0.21028146989835808</v>
      </c>
      <c r="P43" s="450">
        <f>+P35/P19</f>
        <v>0.21903583745689009</v>
      </c>
      <c r="Q43" s="450">
        <f t="shared" ref="Q43:R43" si="18">+Q35/Q19</f>
        <v>0.20597386434349721</v>
      </c>
      <c r="R43" s="450">
        <f t="shared" si="18"/>
        <v>0.20415969399952189</v>
      </c>
    </row>
    <row r="44" spans="1:18">
      <c r="A44" s="97"/>
      <c r="B44" s="212"/>
      <c r="C44" s="212"/>
      <c r="D44" s="212"/>
      <c r="E44" s="212"/>
      <c r="F44" s="212"/>
      <c r="G44" s="212"/>
      <c r="H44" s="212"/>
      <c r="I44" s="212"/>
      <c r="J44" s="212"/>
      <c r="K44" s="212"/>
      <c r="L44" s="212"/>
      <c r="M44" s="451"/>
      <c r="N44" s="451"/>
      <c r="O44" s="451"/>
      <c r="P44" s="451"/>
      <c r="Q44" s="451"/>
      <c r="R44" s="451"/>
    </row>
    <row r="45" spans="1:18">
      <c r="A45" s="98" t="s">
        <v>31</v>
      </c>
      <c r="B45" s="219"/>
      <c r="C45" s="219"/>
      <c r="D45" s="219"/>
      <c r="E45" s="204"/>
      <c r="F45" s="219">
        <v>-232</v>
      </c>
      <c r="G45" s="219">
        <v>-395</v>
      </c>
      <c r="H45" s="219">
        <v>-222</v>
      </c>
      <c r="I45" s="204">
        <v>-308</v>
      </c>
      <c r="J45" s="219">
        <v>-320</v>
      </c>
      <c r="K45" s="219">
        <v>-201</v>
      </c>
      <c r="L45" s="204">
        <v>-95</v>
      </c>
      <c r="M45" s="288">
        <v>273</v>
      </c>
      <c r="N45" s="288">
        <v>-141</v>
      </c>
      <c r="O45" s="447">
        <v>-64</v>
      </c>
      <c r="P45" s="447">
        <v>-65</v>
      </c>
      <c r="Q45" s="288">
        <v>-55</v>
      </c>
      <c r="R45" s="288">
        <v>-114</v>
      </c>
    </row>
    <row r="46" spans="1:18" ht="14.25" outlineLevel="1">
      <c r="A46" s="300" t="s">
        <v>442</v>
      </c>
      <c r="B46" s="214"/>
      <c r="C46" s="214"/>
      <c r="D46" s="214"/>
      <c r="E46" s="201"/>
      <c r="F46" s="214">
        <v>-254</v>
      </c>
      <c r="G46" s="214">
        <v>-342</v>
      </c>
      <c r="H46" s="214">
        <v>-227</v>
      </c>
      <c r="I46" s="201">
        <v>-248</v>
      </c>
      <c r="J46" s="214">
        <v>-200</v>
      </c>
      <c r="K46" s="214">
        <v>-174</v>
      </c>
      <c r="L46" s="201">
        <v>-104</v>
      </c>
      <c r="M46" s="270">
        <v>-166</v>
      </c>
      <c r="N46" s="270">
        <v>-123</v>
      </c>
      <c r="O46" s="270">
        <v>-79</v>
      </c>
      <c r="P46" s="270">
        <v>-90</v>
      </c>
      <c r="Q46" s="270">
        <v>-67</v>
      </c>
      <c r="R46" s="270">
        <v>-65</v>
      </c>
    </row>
    <row r="47" spans="1:18" s="13" customFormat="1">
      <c r="A47" s="96" t="s">
        <v>32</v>
      </c>
      <c r="B47" s="215"/>
      <c r="C47" s="215"/>
      <c r="D47" s="215"/>
      <c r="E47" s="286"/>
      <c r="F47" s="215">
        <f t="shared" ref="F47:K47" si="19">+F35+F45</f>
        <v>4058</v>
      </c>
      <c r="G47" s="215">
        <f t="shared" si="19"/>
        <v>4202</v>
      </c>
      <c r="H47" s="215">
        <f t="shared" si="19"/>
        <v>4780</v>
      </c>
      <c r="I47" s="286">
        <f t="shared" si="19"/>
        <v>4551</v>
      </c>
      <c r="J47" s="215">
        <f t="shared" si="19"/>
        <v>4513</v>
      </c>
      <c r="K47" s="215">
        <f t="shared" si="19"/>
        <v>5229</v>
      </c>
      <c r="L47" s="215">
        <f>+L35+L45</f>
        <v>5168</v>
      </c>
      <c r="M47" s="346">
        <f>+M35+M45</f>
        <v>5934</v>
      </c>
      <c r="N47" s="346">
        <f>+N35+N45</f>
        <v>4907</v>
      </c>
      <c r="O47" s="346">
        <f>+O35+O45</f>
        <v>5315</v>
      </c>
      <c r="P47" s="346">
        <f t="shared" ref="P47" si="20">+P35+P45</f>
        <v>5778</v>
      </c>
      <c r="Q47" s="346">
        <f>+Q35+Q45</f>
        <v>5572</v>
      </c>
      <c r="R47" s="346">
        <f>+R35+R45</f>
        <v>5010</v>
      </c>
    </row>
    <row r="48" spans="1:18" s="13" customFormat="1">
      <c r="A48" s="82" t="s">
        <v>187</v>
      </c>
      <c r="B48" s="212"/>
      <c r="C48" s="212"/>
      <c r="D48" s="212"/>
      <c r="E48" s="212"/>
      <c r="F48" s="212">
        <f t="shared" ref="F48:L48" si="21">+F47/F19</f>
        <v>0.19720089415881037</v>
      </c>
      <c r="G48" s="212">
        <f t="shared" si="21"/>
        <v>0.1963826704678226</v>
      </c>
      <c r="H48" s="212">
        <f t="shared" si="21"/>
        <v>0.22726192174202445</v>
      </c>
      <c r="I48" s="212">
        <f t="shared" si="21"/>
        <v>0.20097151689114595</v>
      </c>
      <c r="J48" s="212">
        <f t="shared" si="21"/>
        <v>0.20601661645211358</v>
      </c>
      <c r="K48" s="212">
        <f t="shared" si="21"/>
        <v>0.21376885654715669</v>
      </c>
      <c r="L48" s="212">
        <f t="shared" si="21"/>
        <v>0.21828933474128828</v>
      </c>
      <c r="M48" s="451">
        <f>+M47/M19</f>
        <v>0.23435093400734569</v>
      </c>
      <c r="N48" s="451">
        <f>+N47/N19</f>
        <v>0.20292791861378767</v>
      </c>
      <c r="O48" s="451">
        <f>+O47/O19</f>
        <v>0.20777951524628616</v>
      </c>
      <c r="P48" s="451">
        <f>+P47/P19</f>
        <v>0.2165991902834008</v>
      </c>
      <c r="Q48" s="451">
        <f t="shared" ref="Q48:R48" si="22">+Q47/Q19</f>
        <v>0.20396061349244116</v>
      </c>
      <c r="R48" s="451">
        <f t="shared" si="22"/>
        <v>0.19961749940234283</v>
      </c>
    </row>
    <row r="49" spans="1:18">
      <c r="A49" s="82"/>
      <c r="B49" s="214"/>
      <c r="C49" s="214"/>
      <c r="D49" s="214"/>
      <c r="E49" s="214"/>
      <c r="F49" s="214"/>
      <c r="G49" s="214"/>
      <c r="H49" s="214"/>
      <c r="I49" s="214"/>
      <c r="J49" s="214"/>
      <c r="K49" s="214"/>
      <c r="L49" s="214"/>
      <c r="M49" s="244"/>
      <c r="N49" s="244"/>
      <c r="O49" s="244"/>
      <c r="P49" s="244"/>
      <c r="Q49" s="244"/>
      <c r="R49" s="244"/>
    </row>
    <row r="50" spans="1:18">
      <c r="A50" s="97" t="s">
        <v>33</v>
      </c>
      <c r="B50" s="217"/>
      <c r="C50" s="217"/>
      <c r="D50" s="217"/>
      <c r="E50" s="201"/>
      <c r="F50" s="217">
        <v>-1162</v>
      </c>
      <c r="G50" s="217">
        <v>-1164</v>
      </c>
      <c r="H50" s="217">
        <v>-1225</v>
      </c>
      <c r="I50" s="201">
        <v>-1379</v>
      </c>
      <c r="J50" s="217">
        <v>-1173</v>
      </c>
      <c r="K50" s="217">
        <v>-1335</v>
      </c>
      <c r="L50" s="217">
        <v>-1269</v>
      </c>
      <c r="M50" s="245">
        <v>-731</v>
      </c>
      <c r="N50" s="245">
        <v>-1204</v>
      </c>
      <c r="O50" s="245">
        <v>-1230</v>
      </c>
      <c r="P50" s="245">
        <v>-1354</v>
      </c>
      <c r="Q50" s="245">
        <v>-1241</v>
      </c>
      <c r="R50" s="245">
        <v>-1170</v>
      </c>
    </row>
    <row r="51" spans="1:18">
      <c r="A51" s="98" t="s">
        <v>89</v>
      </c>
      <c r="B51" s="216"/>
      <c r="C51" s="216"/>
      <c r="D51" s="216"/>
      <c r="E51" s="216"/>
      <c r="F51" s="216"/>
      <c r="G51" s="216"/>
      <c r="H51" s="216"/>
      <c r="I51" s="216"/>
      <c r="J51" s="216"/>
      <c r="K51" s="446"/>
      <c r="L51" s="446"/>
      <c r="M51" s="452"/>
      <c r="N51" s="452"/>
      <c r="O51" s="452"/>
      <c r="P51" s="452"/>
      <c r="Q51" s="452"/>
      <c r="R51" s="452"/>
    </row>
    <row r="52" spans="1:18" s="13" customFormat="1">
      <c r="A52" s="96" t="s">
        <v>55</v>
      </c>
      <c r="B52" s="215"/>
      <c r="C52" s="215"/>
      <c r="D52" s="215"/>
      <c r="E52" s="215"/>
      <c r="F52" s="215">
        <f t="shared" ref="F52:L52" si="23">+F47+F50</f>
        <v>2896</v>
      </c>
      <c r="G52" s="215">
        <f t="shared" si="23"/>
        <v>3038</v>
      </c>
      <c r="H52" s="215">
        <f t="shared" si="23"/>
        <v>3555</v>
      </c>
      <c r="I52" s="215">
        <f t="shared" si="23"/>
        <v>3172</v>
      </c>
      <c r="J52" s="215">
        <f t="shared" si="23"/>
        <v>3340</v>
      </c>
      <c r="K52" s="215">
        <f t="shared" si="23"/>
        <v>3894</v>
      </c>
      <c r="L52" s="215">
        <f t="shared" si="23"/>
        <v>3899</v>
      </c>
      <c r="M52" s="346">
        <f>+M47+M50</f>
        <v>5203</v>
      </c>
      <c r="N52" s="346">
        <f>+N47+N50</f>
        <v>3703</v>
      </c>
      <c r="O52" s="346">
        <f>+O47+O50</f>
        <v>4085</v>
      </c>
      <c r="P52" s="346">
        <f>+P47+P50</f>
        <v>4424</v>
      </c>
      <c r="Q52" s="346">
        <f t="shared" ref="Q52:R52" si="24">+Q47+Q50</f>
        <v>4331</v>
      </c>
      <c r="R52" s="346">
        <f t="shared" si="24"/>
        <v>3840</v>
      </c>
    </row>
    <row r="53" spans="1:18">
      <c r="A53" s="97" t="s">
        <v>56</v>
      </c>
      <c r="B53" s="218"/>
      <c r="C53" s="218"/>
      <c r="D53" s="218"/>
      <c r="E53" s="202"/>
      <c r="F53" s="218">
        <v>1102</v>
      </c>
      <c r="G53" s="218">
        <v>1046</v>
      </c>
      <c r="H53" s="218">
        <v>879</v>
      </c>
      <c r="I53" s="202">
        <v>986</v>
      </c>
      <c r="J53" s="218">
        <v>1081</v>
      </c>
      <c r="K53" s="218">
        <v>89139</v>
      </c>
      <c r="L53" s="218">
        <v>-121</v>
      </c>
      <c r="M53" s="503">
        <v>0</v>
      </c>
      <c r="N53" s="503">
        <v>0</v>
      </c>
      <c r="O53" s="503">
        <v>0</v>
      </c>
      <c r="P53" s="503">
        <v>0</v>
      </c>
      <c r="Q53" s="503">
        <v>0</v>
      </c>
      <c r="R53" s="503">
        <v>0</v>
      </c>
    </row>
    <row r="54" spans="1:18" s="13" customFormat="1">
      <c r="A54" s="96" t="s">
        <v>34</v>
      </c>
      <c r="B54" s="215"/>
      <c r="C54" s="215"/>
      <c r="D54" s="215"/>
      <c r="E54" s="215"/>
      <c r="F54" s="215">
        <f t="shared" ref="F54:K54" si="25">+F52+F53</f>
        <v>3998</v>
      </c>
      <c r="G54" s="215">
        <f t="shared" si="25"/>
        <v>4084</v>
      </c>
      <c r="H54" s="215">
        <f t="shared" si="25"/>
        <v>4434</v>
      </c>
      <c r="I54" s="346">
        <f t="shared" si="25"/>
        <v>4158</v>
      </c>
      <c r="J54" s="215">
        <f t="shared" si="25"/>
        <v>4421</v>
      </c>
      <c r="K54" s="215">
        <f t="shared" si="25"/>
        <v>93033</v>
      </c>
      <c r="L54" s="215">
        <f>+L52+L53</f>
        <v>3778</v>
      </c>
      <c r="M54" s="346">
        <f>+M52+M53</f>
        <v>5203</v>
      </c>
      <c r="N54" s="346">
        <f>+N52+N53</f>
        <v>3703</v>
      </c>
      <c r="O54" s="346">
        <f>+O52+O53</f>
        <v>4085</v>
      </c>
      <c r="P54" s="346">
        <f t="shared" ref="P54:R54" si="26">+P52+P53</f>
        <v>4424</v>
      </c>
      <c r="Q54" s="346">
        <f t="shared" si="26"/>
        <v>4331</v>
      </c>
      <c r="R54" s="346">
        <f t="shared" si="26"/>
        <v>3840</v>
      </c>
    </row>
    <row r="55" spans="1:18" s="13" customFormat="1">
      <c r="A55" s="82" t="s">
        <v>35</v>
      </c>
      <c r="B55" s="212"/>
      <c r="C55" s="212"/>
      <c r="D55" s="212"/>
      <c r="E55" s="212"/>
      <c r="F55" s="212">
        <f t="shared" ref="F55:L55" si="27">+F52/F19</f>
        <v>0.14073282145981145</v>
      </c>
      <c r="G55" s="212">
        <f>+G52/G19</f>
        <v>0.14198252091414684</v>
      </c>
      <c r="H55" s="212">
        <f t="shared" si="27"/>
        <v>0.16902011125374411</v>
      </c>
      <c r="I55" s="212">
        <f t="shared" si="27"/>
        <v>0.14007507175977038</v>
      </c>
      <c r="J55" s="212">
        <f>+J52/J19</f>
        <v>0.15246964302017713</v>
      </c>
      <c r="K55" s="212">
        <f t="shared" si="27"/>
        <v>0.15919218347573688</v>
      </c>
      <c r="L55" s="212">
        <f t="shared" si="27"/>
        <v>0.164688489968321</v>
      </c>
      <c r="M55" s="451">
        <f>+M52/M19</f>
        <v>0.20548161604991905</v>
      </c>
      <c r="N55" s="451">
        <f>+N52/N19</f>
        <v>0.15313676026632481</v>
      </c>
      <c r="O55" s="451">
        <f>+O52/O19</f>
        <v>0.15969507427677873</v>
      </c>
      <c r="P55" s="451">
        <f>+P52/P19</f>
        <v>0.16584195531563953</v>
      </c>
      <c r="Q55" s="451">
        <f t="shared" ref="Q55:R55" si="28">+Q52/Q19</f>
        <v>0.1585343533804312</v>
      </c>
      <c r="R55" s="451">
        <f t="shared" si="28"/>
        <v>0.15300023906287352</v>
      </c>
    </row>
    <row r="56" spans="1:18" s="13" customFormat="1">
      <c r="A56" s="82" t="s">
        <v>91</v>
      </c>
      <c r="B56" s="214"/>
      <c r="C56" s="214"/>
      <c r="D56" s="214"/>
      <c r="E56" s="201"/>
      <c r="F56" s="244">
        <v>3992</v>
      </c>
      <c r="G56" s="244">
        <v>4079</v>
      </c>
      <c r="H56" s="244">
        <v>4429</v>
      </c>
      <c r="I56" s="270">
        <v>4152</v>
      </c>
      <c r="J56" s="244">
        <v>4415</v>
      </c>
      <c r="K56" s="244">
        <v>92774</v>
      </c>
      <c r="L56" s="244">
        <v>3775</v>
      </c>
      <c r="M56" s="244">
        <v>5200</v>
      </c>
      <c r="N56" s="244">
        <v>3698</v>
      </c>
      <c r="O56" s="244">
        <v>4080</v>
      </c>
      <c r="P56" s="244">
        <v>4418</v>
      </c>
      <c r="Q56" s="244">
        <v>4326</v>
      </c>
      <c r="R56" s="244">
        <v>3836</v>
      </c>
    </row>
    <row r="57" spans="1:18" s="13" customFormat="1">
      <c r="A57" s="82" t="s">
        <v>90</v>
      </c>
      <c r="B57" s="214"/>
      <c r="C57" s="214"/>
      <c r="D57" s="214"/>
      <c r="E57" s="201"/>
      <c r="F57" s="244">
        <v>6</v>
      </c>
      <c r="G57" s="244">
        <v>5</v>
      </c>
      <c r="H57" s="244">
        <v>5</v>
      </c>
      <c r="I57" s="270">
        <v>6</v>
      </c>
      <c r="J57" s="244">
        <v>6</v>
      </c>
      <c r="K57" s="244">
        <v>259</v>
      </c>
      <c r="L57" s="244">
        <v>3</v>
      </c>
      <c r="M57" s="244">
        <v>3</v>
      </c>
      <c r="N57" s="244">
        <v>5</v>
      </c>
      <c r="O57" s="244">
        <v>5</v>
      </c>
      <c r="P57" s="244">
        <v>6</v>
      </c>
      <c r="Q57" s="244">
        <v>5</v>
      </c>
      <c r="R57" s="244">
        <v>4</v>
      </c>
    </row>
    <row r="58" spans="1:18" s="13" customFormat="1">
      <c r="A58" s="84"/>
      <c r="B58" s="279"/>
      <c r="C58" s="88"/>
      <c r="D58" s="88"/>
      <c r="E58" s="88"/>
      <c r="F58" s="279"/>
      <c r="G58" s="88"/>
      <c r="H58" s="88"/>
      <c r="I58" s="88"/>
      <c r="J58" s="279"/>
      <c r="K58" s="279"/>
      <c r="L58" s="279"/>
      <c r="M58" s="453"/>
      <c r="N58" s="453"/>
      <c r="O58" s="453"/>
      <c r="P58" s="453"/>
      <c r="Q58" s="453"/>
      <c r="R58" s="453"/>
    </row>
    <row r="59" spans="1:18">
      <c r="A59" s="83" t="s">
        <v>182</v>
      </c>
      <c r="B59" s="219"/>
      <c r="C59" s="219"/>
      <c r="D59" s="219"/>
      <c r="E59" s="219"/>
      <c r="F59" s="219">
        <f t="shared" ref="F59:L59" si="29">SUM(F60:F64)</f>
        <v>-122</v>
      </c>
      <c r="G59" s="219">
        <f t="shared" si="29"/>
        <v>-133</v>
      </c>
      <c r="H59" s="219">
        <f t="shared" si="29"/>
        <v>336</v>
      </c>
      <c r="I59" s="219">
        <f t="shared" si="29"/>
        <v>-157</v>
      </c>
      <c r="J59" s="219">
        <f t="shared" si="29"/>
        <v>54</v>
      </c>
      <c r="K59" s="219">
        <f t="shared" si="29"/>
        <v>-55</v>
      </c>
      <c r="L59" s="219">
        <f t="shared" si="29"/>
        <v>-59</v>
      </c>
      <c r="M59" s="447">
        <f t="shared" ref="M59:R59" si="30">SUM(M60:M64)</f>
        <v>112</v>
      </c>
      <c r="N59" s="447">
        <f t="shared" si="30"/>
        <v>-214</v>
      </c>
      <c r="O59" s="447">
        <f t="shared" si="30"/>
        <v>-243</v>
      </c>
      <c r="P59" s="447">
        <f t="shared" si="30"/>
        <v>-37</v>
      </c>
      <c r="Q59" s="447">
        <f t="shared" si="30"/>
        <v>-286</v>
      </c>
      <c r="R59" s="447">
        <f t="shared" si="30"/>
        <v>25</v>
      </c>
    </row>
    <row r="60" spans="1:18" outlineLevel="1">
      <c r="A60" s="97" t="s">
        <v>2</v>
      </c>
      <c r="B60" s="199"/>
      <c r="C60" s="199"/>
      <c r="D60" s="199"/>
      <c r="E60" s="199"/>
      <c r="F60" s="199"/>
      <c r="G60" s="199"/>
      <c r="H60" s="199"/>
      <c r="I60" s="199"/>
      <c r="J60" s="199"/>
      <c r="K60" s="199"/>
      <c r="L60" s="199"/>
      <c r="M60" s="348"/>
      <c r="N60" s="348"/>
      <c r="O60" s="348"/>
      <c r="P60" s="348"/>
      <c r="Q60" s="348"/>
      <c r="R60" s="348"/>
    </row>
    <row r="61" spans="1:18" outlineLevel="1">
      <c r="A61" s="97" t="s">
        <v>192</v>
      </c>
      <c r="B61" s="199"/>
      <c r="C61" s="199"/>
      <c r="D61" s="199"/>
      <c r="E61" s="199"/>
      <c r="F61" s="199"/>
      <c r="G61" s="199"/>
      <c r="H61" s="348"/>
      <c r="I61" s="348"/>
      <c r="J61" s="199"/>
      <c r="K61" s="199"/>
      <c r="L61" s="199"/>
      <c r="M61" s="348"/>
      <c r="N61" s="348"/>
      <c r="O61" s="348"/>
      <c r="P61" s="348"/>
      <c r="Q61" s="348"/>
      <c r="R61" s="348"/>
    </row>
    <row r="62" spans="1:18" outlineLevel="1">
      <c r="A62" s="97" t="s">
        <v>3</v>
      </c>
      <c r="B62" s="199"/>
      <c r="C62" s="199"/>
      <c r="D62" s="200"/>
      <c r="E62" s="200"/>
      <c r="F62" s="199"/>
      <c r="G62" s="199"/>
      <c r="H62" s="285">
        <v>380</v>
      </c>
      <c r="I62" s="285"/>
      <c r="J62" s="199"/>
      <c r="K62" s="199"/>
      <c r="L62" s="199"/>
      <c r="M62" s="348"/>
      <c r="N62" s="348">
        <v>-22</v>
      </c>
      <c r="O62" s="348">
        <v>-30</v>
      </c>
      <c r="P62" s="348"/>
      <c r="Q62" s="348">
        <v>-65</v>
      </c>
      <c r="R62" s="348">
        <v>-30</v>
      </c>
    </row>
    <row r="63" spans="1:18" outlineLevel="1">
      <c r="A63" s="97" t="s">
        <v>197</v>
      </c>
      <c r="B63" s="199"/>
      <c r="C63" s="199"/>
      <c r="D63" s="200"/>
      <c r="E63" s="200"/>
      <c r="F63" s="199"/>
      <c r="G63" s="199"/>
      <c r="H63" s="285"/>
      <c r="I63" s="285">
        <v>-30</v>
      </c>
      <c r="J63" s="199">
        <v>109</v>
      </c>
      <c r="K63" s="199"/>
      <c r="L63" s="199"/>
      <c r="M63" s="348"/>
      <c r="N63" s="348"/>
      <c r="O63" s="348"/>
      <c r="P63" s="348"/>
      <c r="Q63" s="348"/>
      <c r="R63" s="348"/>
    </row>
    <row r="64" spans="1:18" outlineLevel="1">
      <c r="A64" s="83" t="s">
        <v>5</v>
      </c>
      <c r="B64" s="224"/>
      <c r="C64" s="224"/>
      <c r="D64" s="301"/>
      <c r="E64" s="301"/>
      <c r="F64" s="224">
        <v>-122</v>
      </c>
      <c r="G64" s="224">
        <v>-133</v>
      </c>
      <c r="H64" s="373">
        <v>-44</v>
      </c>
      <c r="I64" s="373">
        <v>-127</v>
      </c>
      <c r="J64" s="219">
        <v>-55</v>
      </c>
      <c r="K64" s="219">
        <v>-55</v>
      </c>
      <c r="L64" s="219">
        <v>-59</v>
      </c>
      <c r="M64" s="447">
        <v>112</v>
      </c>
      <c r="N64" s="447">
        <v>-192</v>
      </c>
      <c r="O64" s="447">
        <v>-213</v>
      </c>
      <c r="P64" s="447">
        <v>-37</v>
      </c>
      <c r="Q64" s="447">
        <v>-221</v>
      </c>
      <c r="R64" s="288">
        <v>55</v>
      </c>
    </row>
    <row r="65" spans="1:18">
      <c r="A65" s="82" t="s">
        <v>36</v>
      </c>
      <c r="B65" s="199"/>
      <c r="C65" s="199"/>
      <c r="D65" s="199"/>
      <c r="E65" s="199"/>
      <c r="F65" s="199">
        <f t="shared" ref="F65:K65" si="31">+F35-F60-F61-F63-F62-F64</f>
        <v>4412</v>
      </c>
      <c r="G65" s="214">
        <f t="shared" si="31"/>
        <v>4730</v>
      </c>
      <c r="H65" s="348">
        <f t="shared" si="31"/>
        <v>4666</v>
      </c>
      <c r="I65" s="348">
        <f t="shared" si="31"/>
        <v>5016</v>
      </c>
      <c r="J65" s="214">
        <f t="shared" si="31"/>
        <v>4779</v>
      </c>
      <c r="K65" s="214">
        <f t="shared" si="31"/>
        <v>5485</v>
      </c>
      <c r="L65" s="214">
        <f>+L35-L60-L61-L63-L62-L64</f>
        <v>5322</v>
      </c>
      <c r="M65" s="244">
        <f>+M35-M60-M61-M63-M62-M64</f>
        <v>5549</v>
      </c>
      <c r="N65" s="244">
        <f>+N35-N60-N61-N63-N62-N64</f>
        <v>5262</v>
      </c>
      <c r="O65" s="244">
        <f>+O35-O60-O61-O63-O62-O64</f>
        <v>5622</v>
      </c>
      <c r="P65" s="244">
        <f t="shared" ref="P65" si="32">+P35-P60-P61-P63-P62-P64</f>
        <v>5880</v>
      </c>
      <c r="Q65" s="244">
        <f>+Q35-Q60-Q61-Q63-Q62-Q64</f>
        <v>5913</v>
      </c>
      <c r="R65" s="244">
        <f>+R35-R60-R61-R63-R62-R64</f>
        <v>5099</v>
      </c>
    </row>
    <row r="66" spans="1:18">
      <c r="A66" s="84"/>
      <c r="B66" s="215"/>
      <c r="C66" s="215"/>
      <c r="D66" s="215"/>
      <c r="E66" s="215"/>
      <c r="F66" s="215"/>
      <c r="G66" s="215"/>
      <c r="H66" s="215"/>
      <c r="I66" s="215"/>
      <c r="J66" s="215"/>
      <c r="K66" s="215"/>
      <c r="L66" s="215"/>
      <c r="M66" s="346"/>
      <c r="N66" s="346"/>
      <c r="O66" s="346"/>
      <c r="P66" s="346"/>
      <c r="Q66" s="346"/>
      <c r="R66" s="346"/>
    </row>
    <row r="67" spans="1:18">
      <c r="A67" s="83" t="s">
        <v>37</v>
      </c>
      <c r="B67" s="220"/>
      <c r="C67" s="220"/>
      <c r="D67" s="293"/>
      <c r="E67" s="293"/>
      <c r="F67" s="220"/>
      <c r="G67" s="220"/>
      <c r="H67" s="293"/>
      <c r="I67" s="293"/>
      <c r="J67" s="220"/>
      <c r="K67" s="220"/>
      <c r="L67" s="220"/>
      <c r="M67" s="349"/>
      <c r="N67" s="349"/>
      <c r="O67" s="349"/>
      <c r="P67" s="349"/>
      <c r="Q67" s="349"/>
      <c r="R67" s="349"/>
    </row>
    <row r="68" spans="1:18" outlineLevel="1">
      <c r="A68" s="97" t="s">
        <v>2</v>
      </c>
      <c r="B68" s="221"/>
      <c r="C68" s="221"/>
      <c r="D68" s="221"/>
      <c r="E68" s="221"/>
      <c r="F68" s="221">
        <f t="shared" ref="F68:K71" si="33">(F29-F60)/F14</f>
        <v>0.22982304704359086</v>
      </c>
      <c r="G68" s="221">
        <f t="shared" si="33"/>
        <v>0.23140581359263473</v>
      </c>
      <c r="H68" s="221">
        <f t="shared" si="33"/>
        <v>0.2329355108877722</v>
      </c>
      <c r="I68" s="221">
        <f t="shared" si="33"/>
        <v>0.22707674619143431</v>
      </c>
      <c r="J68" s="221">
        <f>(J29-J60)/J14</f>
        <v>0.2310220852593734</v>
      </c>
      <c r="K68" s="221">
        <f t="shared" si="33"/>
        <v>0.23415586721107759</v>
      </c>
      <c r="L68" s="221">
        <f t="shared" ref="L68:M71" si="34">(L29-L60)/L14</f>
        <v>0.23666696246339516</v>
      </c>
      <c r="M68" s="350">
        <f t="shared" si="34"/>
        <v>0.23149888907878996</v>
      </c>
      <c r="N68" s="350">
        <f t="shared" ref="N68:O68" si="35">(N29-N60)/N14</f>
        <v>0.22970957269456874</v>
      </c>
      <c r="O68" s="350">
        <f t="shared" si="35"/>
        <v>0.23158510105227995</v>
      </c>
      <c r="P68" s="350">
        <f t="shared" ref="P68:R69" si="36">(P29-P60)/P14</f>
        <v>0.2352606789020627</v>
      </c>
      <c r="Q68" s="350">
        <f t="shared" si="36"/>
        <v>0.23093405285294819</v>
      </c>
      <c r="R68" s="350">
        <f t="shared" si="36"/>
        <v>0.21746634449430446</v>
      </c>
    </row>
    <row r="69" spans="1:18" outlineLevel="1">
      <c r="A69" s="97" t="s">
        <v>192</v>
      </c>
      <c r="B69" s="221"/>
      <c r="C69" s="221"/>
      <c r="D69" s="86"/>
      <c r="E69" s="86"/>
      <c r="F69" s="221">
        <f t="shared" si="33"/>
        <v>0.24742268041237114</v>
      </c>
      <c r="G69" s="221">
        <f t="shared" si="33"/>
        <v>0.25026221942521504</v>
      </c>
      <c r="H69" s="86">
        <f t="shared" si="33"/>
        <v>0.2534707614640303</v>
      </c>
      <c r="I69" s="86">
        <f t="shared" si="33"/>
        <v>0.25817555938037867</v>
      </c>
      <c r="J69" s="221">
        <f>(J30-J61)/J15</f>
        <v>0.24586108468125595</v>
      </c>
      <c r="K69" s="221">
        <f t="shared" si="33"/>
        <v>0.25766550522648085</v>
      </c>
      <c r="L69" s="221">
        <f t="shared" si="34"/>
        <v>0.2494309559939302</v>
      </c>
      <c r="M69" s="350">
        <f t="shared" si="34"/>
        <v>0.25017421602787454</v>
      </c>
      <c r="N69" s="350">
        <f t="shared" ref="N69:P69" si="37">(N30-N61)/N15</f>
        <v>0.2459546925566343</v>
      </c>
      <c r="O69" s="350">
        <f t="shared" si="37"/>
        <v>0.2479646017699115</v>
      </c>
      <c r="P69" s="350">
        <f t="shared" si="37"/>
        <v>0.24692975274275422</v>
      </c>
      <c r="Q69" s="350">
        <f t="shared" si="36"/>
        <v>0.24253048780487804</v>
      </c>
      <c r="R69" s="350">
        <f t="shared" si="36"/>
        <v>0.24305893813930832</v>
      </c>
    </row>
    <row r="70" spans="1:18" outlineLevel="1">
      <c r="A70" s="97" t="s">
        <v>3</v>
      </c>
      <c r="B70" s="221"/>
      <c r="C70" s="221"/>
      <c r="D70" s="86"/>
      <c r="E70" s="86"/>
      <c r="F70" s="221">
        <f t="shared" si="33"/>
        <v>0.22522068095838588</v>
      </c>
      <c r="G70" s="221">
        <f t="shared" si="33"/>
        <v>0.23260293763544426</v>
      </c>
      <c r="H70" s="86">
        <f>(H31-H62)/H16</f>
        <v>0.23889702293801854</v>
      </c>
      <c r="I70" s="86">
        <f t="shared" si="33"/>
        <v>0.23155397390272836</v>
      </c>
      <c r="J70" s="221">
        <f>(J31-J62)/J16</f>
        <v>0.23312589755864049</v>
      </c>
      <c r="K70" s="221">
        <f t="shared" si="33"/>
        <v>0.23368001770303165</v>
      </c>
      <c r="L70" s="221">
        <f t="shared" si="34"/>
        <v>0.23321878579610539</v>
      </c>
      <c r="M70" s="350">
        <f t="shared" si="34"/>
        <v>0.2340381851775816</v>
      </c>
      <c r="N70" s="350">
        <f t="shared" ref="N70:P70" si="38">(N31-N62)/N16</f>
        <v>0.22652298218605674</v>
      </c>
      <c r="O70" s="350">
        <f t="shared" si="38"/>
        <v>0.22858391608391609</v>
      </c>
      <c r="P70" s="350">
        <f t="shared" si="38"/>
        <v>0.21973656700815389</v>
      </c>
      <c r="Q70" s="350">
        <f>(Q31-Q62)/Q16</f>
        <v>0.22034956304619227</v>
      </c>
      <c r="R70" s="350">
        <f>(R31-R62)/R16</f>
        <v>0.19771046983067017</v>
      </c>
    </row>
    <row r="71" spans="1:18" outlineLevel="1">
      <c r="A71" s="97" t="s">
        <v>197</v>
      </c>
      <c r="B71" s="222"/>
      <c r="C71" s="222"/>
      <c r="D71" s="87"/>
      <c r="E71" s="87"/>
      <c r="F71" s="222">
        <f t="shared" si="33"/>
        <v>0.15046554934823092</v>
      </c>
      <c r="G71" s="222">
        <f t="shared" si="33"/>
        <v>0.16334250343878953</v>
      </c>
      <c r="H71" s="87">
        <f t="shared" si="33"/>
        <v>0.1500732064421669</v>
      </c>
      <c r="I71" s="87">
        <f t="shared" si="33"/>
        <v>0.15421853388658369</v>
      </c>
      <c r="J71" s="222">
        <f>(J32-J63)/J17</f>
        <v>0.15134761575673808</v>
      </c>
      <c r="K71" s="222">
        <f t="shared" si="33"/>
        <v>0.15011323196376578</v>
      </c>
      <c r="L71" s="222">
        <f t="shared" si="34"/>
        <v>0.16489178976296806</v>
      </c>
      <c r="M71" s="448">
        <f t="shared" si="34"/>
        <v>0.16369993642720915</v>
      </c>
      <c r="N71" s="448">
        <f t="shared" ref="N71:R71" si="39">(N32-N63)/N17</f>
        <v>0.16493547371734341</v>
      </c>
      <c r="O71" s="448">
        <f t="shared" si="39"/>
        <v>0.17412095639943742</v>
      </c>
      <c r="P71" s="448">
        <f t="shared" si="39"/>
        <v>0.16391668920746552</v>
      </c>
      <c r="Q71" s="448">
        <f t="shared" si="39"/>
        <v>0.16035570854847964</v>
      </c>
      <c r="R71" s="448">
        <f t="shared" si="39"/>
        <v>0.14225563909774436</v>
      </c>
    </row>
    <row r="72" spans="1:18" outlineLevel="1">
      <c r="A72" s="83"/>
      <c r="B72" s="219"/>
      <c r="C72" s="219"/>
      <c r="D72" s="204"/>
      <c r="E72" s="204"/>
      <c r="F72" s="219"/>
      <c r="G72" s="219"/>
      <c r="H72" s="204"/>
      <c r="I72" s="204"/>
      <c r="J72" s="219"/>
      <c r="K72" s="219"/>
      <c r="L72" s="219"/>
      <c r="M72" s="447"/>
      <c r="N72" s="447"/>
      <c r="O72" s="447"/>
      <c r="P72" s="447"/>
      <c r="Q72" s="447"/>
      <c r="R72" s="447"/>
    </row>
    <row r="73" spans="1:18">
      <c r="A73" s="82" t="s">
        <v>38</v>
      </c>
      <c r="B73" s="212"/>
      <c r="C73" s="212"/>
      <c r="D73" s="206"/>
      <c r="E73" s="206"/>
      <c r="F73" s="212">
        <f t="shared" ref="F73:K73" si="40">+F65/F19</f>
        <v>0.21440373214112157</v>
      </c>
      <c r="G73" s="212">
        <f t="shared" si="40"/>
        <v>0.22105902696639715</v>
      </c>
      <c r="H73" s="206">
        <f t="shared" si="40"/>
        <v>0.22184186754148244</v>
      </c>
      <c r="I73" s="206">
        <f t="shared" si="40"/>
        <v>0.22150585118127622</v>
      </c>
      <c r="J73" s="212">
        <f t="shared" si="40"/>
        <v>0.21815940838126541</v>
      </c>
      <c r="K73" s="212">
        <f t="shared" si="40"/>
        <v>0.22423449572789339</v>
      </c>
      <c r="L73" s="212">
        <f t="shared" ref="L73:Q73" si="41">+L65/L19</f>
        <v>0.22479408658922914</v>
      </c>
      <c r="M73" s="451">
        <f t="shared" si="41"/>
        <v>0.21914616326369415</v>
      </c>
      <c r="N73" s="451">
        <f t="shared" si="41"/>
        <v>0.21760886646540673</v>
      </c>
      <c r="O73" s="451">
        <f t="shared" si="41"/>
        <v>0.21978107896794372</v>
      </c>
      <c r="P73" s="451">
        <f t="shared" si="41"/>
        <v>0.22042285200179937</v>
      </c>
      <c r="Q73" s="451">
        <f t="shared" si="41"/>
        <v>0.2164427687689886</v>
      </c>
      <c r="R73" s="451">
        <f>+R65/R19</f>
        <v>0.20316359869312295</v>
      </c>
    </row>
    <row r="74" spans="1:18">
      <c r="A74" s="82"/>
      <c r="B74" s="199"/>
      <c r="C74" s="199"/>
      <c r="D74" s="214"/>
      <c r="E74" s="214"/>
      <c r="F74" s="199"/>
      <c r="G74" s="199"/>
      <c r="H74" s="214"/>
      <c r="I74" s="214"/>
      <c r="J74" s="199"/>
      <c r="K74" s="199"/>
      <c r="L74" s="199"/>
      <c r="M74" s="199"/>
      <c r="N74" s="199"/>
      <c r="O74" s="199"/>
      <c r="P74" s="199"/>
      <c r="Q74" s="199"/>
      <c r="R74" s="199"/>
    </row>
    <row r="75" spans="1:18" s="17" customFormat="1" ht="14.25">
      <c r="A75" s="425" t="s">
        <v>349</v>
      </c>
      <c r="B75" s="4"/>
      <c r="C75" s="4"/>
      <c r="D75" s="4"/>
      <c r="E75" s="4"/>
      <c r="F75" s="4"/>
      <c r="G75" s="4"/>
      <c r="H75" s="4"/>
      <c r="I75" s="4"/>
      <c r="J75" s="4"/>
      <c r="K75" s="4"/>
      <c r="L75" s="4"/>
      <c r="M75" s="4"/>
      <c r="N75" s="4"/>
      <c r="O75" s="4"/>
      <c r="P75" s="4"/>
      <c r="Q75" s="4"/>
      <c r="R75" s="4"/>
    </row>
    <row r="76" spans="1:18" ht="14.25">
      <c r="A76" s="426" t="s">
        <v>350</v>
      </c>
    </row>
    <row r="77" spans="1:18" ht="14.25">
      <c r="A77" s="60" t="s">
        <v>390</v>
      </c>
    </row>
    <row r="79" spans="1:18">
      <c r="P79" s="498"/>
      <c r="Q79" s="498"/>
      <c r="R79" s="498"/>
    </row>
    <row r="80" spans="1:18">
      <c r="P80" s="17"/>
      <c r="Q80" s="17"/>
      <c r="R80" s="17"/>
    </row>
    <row r="82" spans="16:18">
      <c r="P82" s="499"/>
      <c r="Q82" s="499"/>
      <c r="R82" s="499"/>
    </row>
    <row r="83" spans="16:18">
      <c r="P83" s="500"/>
      <c r="Q83" s="500"/>
      <c r="R83" s="500"/>
    </row>
    <row r="84" spans="16:18">
      <c r="P84" s="500"/>
      <c r="Q84" s="500"/>
      <c r="R84" s="500"/>
    </row>
    <row r="85" spans="16:18">
      <c r="P85" s="205"/>
      <c r="Q85" s="205"/>
      <c r="R85" s="205"/>
    </row>
    <row r="86" spans="16:18">
      <c r="P86" s="35"/>
      <c r="Q86" s="35"/>
      <c r="R86" s="35"/>
    </row>
    <row r="91" spans="16:18">
      <c r="P91" s="501"/>
      <c r="Q91" s="501"/>
      <c r="R91" s="501"/>
    </row>
    <row r="93" spans="16:18">
      <c r="P93" s="502"/>
      <c r="Q93" s="502"/>
    </row>
    <row r="95" spans="16:18">
      <c r="R95" s="537"/>
    </row>
    <row r="111" spans="18:18">
      <c r="R111" s="17"/>
    </row>
  </sheetData>
  <dataConsolidate/>
  <phoneticPr fontId="6" type="noConversion"/>
  <pageMargins left="0.16" right="0.16" top="0.75" bottom="0.75" header="0.16"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8"/>
  <sheetViews>
    <sheetView showGridLines="0" zoomScale="90" zoomScaleNormal="90" zoomScaleSheetLayoutView="75" workbookViewId="0">
      <pane xSplit="1" ySplit="4" topLeftCell="B5" activePane="bottomRight" state="frozen"/>
      <selection pane="topRight"/>
      <selection pane="bottomLeft"/>
      <selection pane="bottomRight" activeCell="H58" sqref="H58"/>
    </sheetView>
  </sheetViews>
  <sheetFormatPr defaultColWidth="9.140625" defaultRowHeight="12.75"/>
  <cols>
    <col min="1" max="1" width="74" style="4" customWidth="1"/>
    <col min="2" max="11" width="10" style="4" customWidth="1"/>
    <col min="12" max="16384" width="9.140625" style="4"/>
  </cols>
  <sheetData>
    <row r="1" spans="1:14" s="13" customFormat="1">
      <c r="A1" s="109" t="s">
        <v>11</v>
      </c>
      <c r="B1" s="303"/>
      <c r="C1" s="304"/>
      <c r="D1" s="304"/>
      <c r="E1" s="305"/>
      <c r="F1" s="109"/>
      <c r="G1" s="109"/>
      <c r="H1" s="109"/>
      <c r="I1" s="109"/>
      <c r="J1" s="475"/>
      <c r="K1" s="109"/>
      <c r="L1" s="109"/>
      <c r="M1" s="109"/>
      <c r="N1" s="475"/>
    </row>
    <row r="2" spans="1:14" s="13" customFormat="1">
      <c r="A2" s="463" t="s">
        <v>53</v>
      </c>
      <c r="B2" s="572"/>
      <c r="C2" s="573"/>
      <c r="D2" s="573"/>
      <c r="E2" s="574"/>
      <c r="F2" s="109"/>
      <c r="G2" s="109"/>
      <c r="H2" s="109"/>
      <c r="I2" s="109"/>
      <c r="J2" s="475"/>
      <c r="K2" s="109"/>
      <c r="L2" s="109"/>
      <c r="M2" s="109"/>
      <c r="N2" s="475"/>
    </row>
    <row r="3" spans="1:14" ht="14.25">
      <c r="A3" s="110"/>
      <c r="B3" s="172" t="s">
        <v>320</v>
      </c>
      <c r="C3" s="170"/>
      <c r="D3" s="170"/>
      <c r="E3" s="306"/>
      <c r="F3" s="170">
        <v>2018</v>
      </c>
      <c r="G3" s="170"/>
      <c r="H3" s="170"/>
      <c r="I3" s="170"/>
      <c r="J3" s="172" t="s">
        <v>381</v>
      </c>
      <c r="K3" s="170"/>
      <c r="L3" s="170"/>
      <c r="M3" s="170"/>
      <c r="N3" s="172">
        <v>2020</v>
      </c>
    </row>
    <row r="4" spans="1:14">
      <c r="A4" s="110" t="s">
        <v>1</v>
      </c>
      <c r="B4" s="172" t="s">
        <v>9</v>
      </c>
      <c r="C4" s="170" t="s">
        <v>8</v>
      </c>
      <c r="D4" s="170" t="s">
        <v>7</v>
      </c>
      <c r="E4" s="306" t="s">
        <v>10</v>
      </c>
      <c r="F4" s="170" t="s">
        <v>9</v>
      </c>
      <c r="G4" s="170" t="s">
        <v>8</v>
      </c>
      <c r="H4" s="170" t="s">
        <v>7</v>
      </c>
      <c r="I4" s="170" t="s">
        <v>10</v>
      </c>
      <c r="J4" s="172" t="s">
        <v>9</v>
      </c>
      <c r="K4" s="170" t="s">
        <v>8</v>
      </c>
      <c r="L4" s="170" t="s">
        <v>7</v>
      </c>
      <c r="M4" s="170" t="s">
        <v>10</v>
      </c>
      <c r="N4" s="172" t="s">
        <v>9</v>
      </c>
    </row>
    <row r="5" spans="1:14">
      <c r="A5" s="18" t="s">
        <v>18</v>
      </c>
      <c r="B5" s="307">
        <v>37383</v>
      </c>
      <c r="C5" s="19">
        <v>36295</v>
      </c>
      <c r="D5" s="292">
        <v>34992</v>
      </c>
      <c r="E5" s="308">
        <v>35151</v>
      </c>
      <c r="F5" s="19">
        <v>28993</v>
      </c>
      <c r="G5" s="19">
        <v>30263</v>
      </c>
      <c r="H5" s="19">
        <v>29948</v>
      </c>
      <c r="I5" s="308">
        <v>30025</v>
      </c>
      <c r="J5" s="19">
        <v>30886</v>
      </c>
      <c r="K5" s="19">
        <v>31367</v>
      </c>
      <c r="L5" s="19">
        <v>37956</v>
      </c>
      <c r="M5" s="19">
        <v>36549</v>
      </c>
      <c r="N5" s="538">
        <v>41319</v>
      </c>
    </row>
    <row r="6" spans="1:14">
      <c r="A6" s="18" t="s">
        <v>44</v>
      </c>
      <c r="B6" s="307">
        <v>2954</v>
      </c>
      <c r="C6" s="19">
        <v>2892</v>
      </c>
      <c r="D6" s="19">
        <v>2833</v>
      </c>
      <c r="E6" s="309">
        <v>2934</v>
      </c>
      <c r="F6" s="19">
        <v>1909</v>
      </c>
      <c r="G6" s="19">
        <v>2078</v>
      </c>
      <c r="H6" s="19">
        <v>2183</v>
      </c>
      <c r="I6" s="309">
        <v>2288</v>
      </c>
      <c r="J6" s="19">
        <v>2444</v>
      </c>
      <c r="K6" s="19">
        <v>2667</v>
      </c>
      <c r="L6" s="19">
        <v>2889</v>
      </c>
      <c r="M6" s="19">
        <v>2883</v>
      </c>
      <c r="N6" s="538">
        <v>2921</v>
      </c>
    </row>
    <row r="7" spans="1:14">
      <c r="A7" s="18" t="s">
        <v>45</v>
      </c>
      <c r="B7" s="307">
        <v>9720</v>
      </c>
      <c r="C7" s="19">
        <v>9450</v>
      </c>
      <c r="D7" s="19">
        <v>9226</v>
      </c>
      <c r="E7" s="309">
        <v>9523</v>
      </c>
      <c r="F7" s="19">
        <v>7674</v>
      </c>
      <c r="G7" s="19">
        <v>7890</v>
      </c>
      <c r="H7" s="19">
        <v>7875</v>
      </c>
      <c r="I7" s="309">
        <v>8099</v>
      </c>
      <c r="J7" s="19">
        <v>11722</v>
      </c>
      <c r="K7" s="19">
        <v>11687</v>
      </c>
      <c r="L7" s="19">
        <v>11853</v>
      </c>
      <c r="M7" s="19">
        <v>11553</v>
      </c>
      <c r="N7" s="538">
        <v>12315</v>
      </c>
    </row>
    <row r="8" spans="1:14" s="13" customFormat="1">
      <c r="A8" s="18" t="s">
        <v>84</v>
      </c>
      <c r="B8" s="307">
        <v>2329</v>
      </c>
      <c r="C8" s="19">
        <v>2287</v>
      </c>
      <c r="D8" s="19">
        <v>2177</v>
      </c>
      <c r="E8" s="309">
        <v>2098</v>
      </c>
      <c r="F8" s="19">
        <v>1041</v>
      </c>
      <c r="G8" s="19">
        <v>1118</v>
      </c>
      <c r="H8" s="19">
        <v>937</v>
      </c>
      <c r="I8" s="309">
        <v>901</v>
      </c>
      <c r="J8" s="19">
        <v>1031</v>
      </c>
      <c r="K8" s="19">
        <v>1080</v>
      </c>
      <c r="L8" s="19">
        <v>1972</v>
      </c>
      <c r="M8" s="19">
        <v>1795</v>
      </c>
      <c r="N8" s="538">
        <v>3751</v>
      </c>
    </row>
    <row r="9" spans="1:14">
      <c r="A9" s="20" t="s">
        <v>19</v>
      </c>
      <c r="B9" s="310">
        <v>1496</v>
      </c>
      <c r="C9" s="21">
        <v>1626</v>
      </c>
      <c r="D9" s="21">
        <v>1699</v>
      </c>
      <c r="E9" s="311">
        <v>1537</v>
      </c>
      <c r="F9" s="21">
        <v>1917</v>
      </c>
      <c r="G9" s="21">
        <v>1997</v>
      </c>
      <c r="H9" s="21">
        <v>1800</v>
      </c>
      <c r="I9" s="311">
        <v>1619</v>
      </c>
      <c r="J9" s="21">
        <v>1769</v>
      </c>
      <c r="K9" s="21">
        <v>1898</v>
      </c>
      <c r="L9" s="21">
        <v>2051</v>
      </c>
      <c r="M9" s="21">
        <v>1449</v>
      </c>
      <c r="N9" s="539">
        <v>1802</v>
      </c>
    </row>
    <row r="10" spans="1:14">
      <c r="A10" s="22" t="s">
        <v>41</v>
      </c>
      <c r="B10" s="312">
        <f t="shared" ref="B10:H10" si="0">SUM(B5:B9)</f>
        <v>53882</v>
      </c>
      <c r="C10" s="23">
        <f t="shared" si="0"/>
        <v>52550</v>
      </c>
      <c r="D10" s="23">
        <f t="shared" si="0"/>
        <v>50927</v>
      </c>
      <c r="E10" s="313">
        <f t="shared" si="0"/>
        <v>51243</v>
      </c>
      <c r="F10" s="23">
        <f t="shared" si="0"/>
        <v>41534</v>
      </c>
      <c r="G10" s="23">
        <f t="shared" si="0"/>
        <v>43346</v>
      </c>
      <c r="H10" s="23">
        <f t="shared" si="0"/>
        <v>42743</v>
      </c>
      <c r="I10" s="313">
        <f>SUM(I5:I9)</f>
        <v>42932</v>
      </c>
      <c r="J10" s="23">
        <f>SUM(J5:J9)</f>
        <v>47852</v>
      </c>
      <c r="K10" s="23">
        <f>SUM(K5:K9)</f>
        <v>48699</v>
      </c>
      <c r="L10" s="23">
        <f>SUM(L5:L9)</f>
        <v>56721</v>
      </c>
      <c r="M10" s="23">
        <f>SUM(M5:M9)</f>
        <v>54229</v>
      </c>
      <c r="N10" s="540">
        <f t="shared" ref="N10" si="1">SUM(N5:N9)</f>
        <v>62108</v>
      </c>
    </row>
    <row r="11" spans="1:14">
      <c r="A11" s="18" t="s">
        <v>12</v>
      </c>
      <c r="B11" s="307">
        <v>18027</v>
      </c>
      <c r="C11" s="19">
        <v>18341</v>
      </c>
      <c r="D11" s="19">
        <v>18290</v>
      </c>
      <c r="E11" s="309">
        <v>18810</v>
      </c>
      <c r="F11" s="19">
        <v>12054</v>
      </c>
      <c r="G11" s="19">
        <v>12926</v>
      </c>
      <c r="H11" s="19">
        <v>13131</v>
      </c>
      <c r="I11" s="309">
        <v>12718</v>
      </c>
      <c r="J11" s="19">
        <v>14006</v>
      </c>
      <c r="K11" s="19">
        <v>14600</v>
      </c>
      <c r="L11" s="19">
        <v>15446</v>
      </c>
      <c r="M11" s="19">
        <v>14501</v>
      </c>
      <c r="N11" s="538">
        <v>16159</v>
      </c>
    </row>
    <row r="12" spans="1:14" s="13" customFormat="1">
      <c r="A12" s="18" t="s">
        <v>20</v>
      </c>
      <c r="B12" s="307">
        <v>29991</v>
      </c>
      <c r="C12" s="19">
        <v>28677</v>
      </c>
      <c r="D12" s="19">
        <v>27934</v>
      </c>
      <c r="E12" s="309">
        <v>29994</v>
      </c>
      <c r="F12" s="19">
        <v>23503</v>
      </c>
      <c r="G12" s="19">
        <v>25562</v>
      </c>
      <c r="H12" s="19">
        <v>24297</v>
      </c>
      <c r="I12" s="309">
        <v>24503</v>
      </c>
      <c r="J12" s="19">
        <v>26207</v>
      </c>
      <c r="K12" s="19">
        <v>27360</v>
      </c>
      <c r="L12" s="19">
        <v>28504</v>
      </c>
      <c r="M12" s="19">
        <v>27861</v>
      </c>
      <c r="N12" s="538">
        <v>28064</v>
      </c>
    </row>
    <row r="13" spans="1:14">
      <c r="A13" s="18" t="s">
        <v>46</v>
      </c>
      <c r="B13" s="307">
        <v>1645</v>
      </c>
      <c r="C13" s="19">
        <v>1754</v>
      </c>
      <c r="D13" s="19">
        <v>1760</v>
      </c>
      <c r="E13" s="309">
        <v>1295</v>
      </c>
      <c r="F13" s="19">
        <v>86</v>
      </c>
      <c r="G13" s="19">
        <v>98</v>
      </c>
      <c r="H13" s="19">
        <v>291</v>
      </c>
      <c r="I13" s="309">
        <v>102</v>
      </c>
      <c r="J13" s="19">
        <v>97</v>
      </c>
      <c r="K13" s="19">
        <v>119</v>
      </c>
      <c r="L13" s="19">
        <v>213</v>
      </c>
      <c r="M13" s="19">
        <v>125</v>
      </c>
      <c r="N13" s="538">
        <v>815</v>
      </c>
    </row>
    <row r="14" spans="1:14">
      <c r="A14" s="18" t="s">
        <v>21</v>
      </c>
      <c r="B14" s="307">
        <v>15191</v>
      </c>
      <c r="C14" s="19">
        <v>14550</v>
      </c>
      <c r="D14" s="19">
        <v>19742</v>
      </c>
      <c r="E14" s="309">
        <v>24496</v>
      </c>
      <c r="F14" s="19">
        <v>23249</v>
      </c>
      <c r="G14" s="19">
        <v>9521</v>
      </c>
      <c r="H14" s="19">
        <v>12023</v>
      </c>
      <c r="I14" s="309">
        <v>16414</v>
      </c>
      <c r="J14" s="19">
        <v>13495</v>
      </c>
      <c r="K14" s="19">
        <v>11720</v>
      </c>
      <c r="L14" s="19">
        <v>13645</v>
      </c>
      <c r="M14" s="19">
        <v>15005</v>
      </c>
      <c r="N14" s="538">
        <v>12837</v>
      </c>
    </row>
    <row r="15" spans="1:14">
      <c r="A15" s="20" t="s">
        <v>22</v>
      </c>
      <c r="B15" s="310">
        <v>2800</v>
      </c>
      <c r="C15" s="21">
        <v>3231</v>
      </c>
      <c r="D15" s="21">
        <v>2950</v>
      </c>
      <c r="E15" s="311">
        <v>193</v>
      </c>
      <c r="F15" s="21">
        <v>34202</v>
      </c>
      <c r="G15" s="21">
        <v>1</v>
      </c>
      <c r="H15" s="21">
        <v>1</v>
      </c>
      <c r="I15" s="311">
        <v>1</v>
      </c>
      <c r="J15" s="21">
        <v>1</v>
      </c>
      <c r="K15" s="21">
        <v>1</v>
      </c>
      <c r="L15" s="21">
        <v>1</v>
      </c>
      <c r="M15" s="21">
        <v>1</v>
      </c>
      <c r="N15" s="539">
        <v>1</v>
      </c>
    </row>
    <row r="16" spans="1:14">
      <c r="A16" s="24" t="s">
        <v>42</v>
      </c>
      <c r="B16" s="314">
        <f t="shared" ref="B16:G16" si="2">SUM(B11:B15)</f>
        <v>67654</v>
      </c>
      <c r="C16" s="25">
        <f t="shared" si="2"/>
        <v>66553</v>
      </c>
      <c r="D16" s="25">
        <f t="shared" si="2"/>
        <v>70676</v>
      </c>
      <c r="E16" s="315">
        <f t="shared" si="2"/>
        <v>74788</v>
      </c>
      <c r="F16" s="25">
        <f t="shared" si="2"/>
        <v>93094</v>
      </c>
      <c r="G16" s="25">
        <f t="shared" si="2"/>
        <v>48108</v>
      </c>
      <c r="H16" s="25">
        <f>SUM(H11:H15)</f>
        <v>49743</v>
      </c>
      <c r="I16" s="315">
        <f>SUM(I11:I15)</f>
        <v>53738</v>
      </c>
      <c r="J16" s="25">
        <f t="shared" ref="J16" si="3">SUM(J11:J15)</f>
        <v>53806</v>
      </c>
      <c r="K16" s="25">
        <f>SUM(K11:K15)</f>
        <v>53800</v>
      </c>
      <c r="L16" s="25">
        <f>SUM(L11:L15)</f>
        <v>57809</v>
      </c>
      <c r="M16" s="25">
        <f>SUM(M11:M15)</f>
        <v>57493</v>
      </c>
      <c r="N16" s="541">
        <f>SUM(N11:N15)</f>
        <v>57876</v>
      </c>
    </row>
    <row r="17" spans="1:14" ht="15" customHeight="1">
      <c r="A17" s="22" t="s">
        <v>43</v>
      </c>
      <c r="B17" s="312">
        <f t="shared" ref="B17:G17" si="4">+B10+B16</f>
        <v>121536</v>
      </c>
      <c r="C17" s="23">
        <f t="shared" si="4"/>
        <v>119103</v>
      </c>
      <c r="D17" s="23">
        <f t="shared" si="4"/>
        <v>121603</v>
      </c>
      <c r="E17" s="313">
        <f t="shared" si="4"/>
        <v>126031</v>
      </c>
      <c r="F17" s="23">
        <f t="shared" si="4"/>
        <v>134628</v>
      </c>
      <c r="G17" s="23">
        <f t="shared" si="4"/>
        <v>91454</v>
      </c>
      <c r="H17" s="23">
        <f>+H10+H16</f>
        <v>92486</v>
      </c>
      <c r="I17" s="313">
        <f>+I10+I16</f>
        <v>96670</v>
      </c>
      <c r="J17" s="23">
        <f>+J10+J16</f>
        <v>101658</v>
      </c>
      <c r="K17" s="23">
        <f>+K10+K16</f>
        <v>102499</v>
      </c>
      <c r="L17" s="23">
        <f>+L10+L16</f>
        <v>114530</v>
      </c>
      <c r="M17" s="23">
        <f t="shared" ref="M17:N17" si="5">+M10+M16</f>
        <v>111722</v>
      </c>
      <c r="N17" s="542">
        <f t="shared" si="5"/>
        <v>119984</v>
      </c>
    </row>
    <row r="18" spans="1:14">
      <c r="A18" s="18"/>
      <c r="B18" s="307"/>
      <c r="C18" s="19"/>
      <c r="D18" s="19"/>
      <c r="E18" s="316"/>
      <c r="F18" s="19"/>
      <c r="G18" s="19"/>
      <c r="H18" s="19"/>
      <c r="I18" s="316"/>
      <c r="N18" s="543"/>
    </row>
    <row r="19" spans="1:14">
      <c r="A19" s="18" t="s">
        <v>92</v>
      </c>
      <c r="B19" s="307">
        <v>56389</v>
      </c>
      <c r="C19" s="19">
        <v>51607</v>
      </c>
      <c r="D19" s="19">
        <v>54616</v>
      </c>
      <c r="E19" s="309">
        <v>60517</v>
      </c>
      <c r="F19" s="19">
        <v>67500</v>
      </c>
      <c r="G19" s="19">
        <v>34952</v>
      </c>
      <c r="H19" s="19">
        <v>37336</v>
      </c>
      <c r="I19" s="309">
        <v>42425</v>
      </c>
      <c r="J19" s="19">
        <v>47402</v>
      </c>
      <c r="K19" s="19">
        <v>44203</v>
      </c>
      <c r="L19" s="19">
        <v>50525</v>
      </c>
      <c r="M19" s="19">
        <v>53231</v>
      </c>
      <c r="N19" s="538">
        <v>58748</v>
      </c>
    </row>
    <row r="20" spans="1:14">
      <c r="A20" s="20" t="s">
        <v>89</v>
      </c>
      <c r="B20" s="310">
        <v>87</v>
      </c>
      <c r="C20" s="21">
        <v>74</v>
      </c>
      <c r="D20" s="21">
        <v>75</v>
      </c>
      <c r="E20" s="311">
        <v>84</v>
      </c>
      <c r="F20" s="21">
        <v>91</v>
      </c>
      <c r="G20" s="21">
        <v>50</v>
      </c>
      <c r="H20" s="21">
        <v>41</v>
      </c>
      <c r="I20" s="311">
        <v>47</v>
      </c>
      <c r="J20" s="21">
        <v>54</v>
      </c>
      <c r="K20" s="21">
        <v>59</v>
      </c>
      <c r="L20" s="21">
        <v>57</v>
      </c>
      <c r="M20" s="21">
        <v>59</v>
      </c>
      <c r="N20" s="539">
        <v>64</v>
      </c>
    </row>
    <row r="21" spans="1:14">
      <c r="A21" s="22" t="s">
        <v>47</v>
      </c>
      <c r="B21" s="312">
        <f t="shared" ref="B21:G21" si="6">SUM(B19:B20)</f>
        <v>56476</v>
      </c>
      <c r="C21" s="23">
        <f t="shared" si="6"/>
        <v>51681</v>
      </c>
      <c r="D21" s="23">
        <f t="shared" si="6"/>
        <v>54691</v>
      </c>
      <c r="E21" s="313">
        <f t="shared" si="6"/>
        <v>60601</v>
      </c>
      <c r="F21" s="23">
        <f t="shared" si="6"/>
        <v>67591</v>
      </c>
      <c r="G21" s="23">
        <f t="shared" si="6"/>
        <v>35002</v>
      </c>
      <c r="H21" s="23">
        <f>SUM(H19:H20)</f>
        <v>37377</v>
      </c>
      <c r="I21" s="313">
        <f>SUM(I19:I20)</f>
        <v>42472</v>
      </c>
      <c r="J21" s="23">
        <f t="shared" ref="J21" si="7">SUM(J19:J20)</f>
        <v>47456</v>
      </c>
      <c r="K21" s="23">
        <f>SUM(K19:K20)</f>
        <v>44262</v>
      </c>
      <c r="L21" s="23">
        <f>SUM(L19:L20)</f>
        <v>50582</v>
      </c>
      <c r="M21" s="23">
        <f>SUM(M19:M20)</f>
        <v>53290</v>
      </c>
      <c r="N21" s="542">
        <f>SUM(N19:N20)</f>
        <v>58812</v>
      </c>
    </row>
    <row r="22" spans="1:14">
      <c r="A22" s="18" t="s">
        <v>94</v>
      </c>
      <c r="B22" s="307">
        <v>23097</v>
      </c>
      <c r="C22" s="19">
        <v>23315</v>
      </c>
      <c r="D22" s="19">
        <v>23013</v>
      </c>
      <c r="E22" s="309">
        <v>23635</v>
      </c>
      <c r="F22" s="19">
        <v>16652</v>
      </c>
      <c r="G22" s="19">
        <v>14671</v>
      </c>
      <c r="H22" s="19">
        <v>14484</v>
      </c>
      <c r="I22" s="309">
        <v>14415</v>
      </c>
      <c r="J22" s="19">
        <v>17086</v>
      </c>
      <c r="K22" s="19">
        <v>17313</v>
      </c>
      <c r="L22" s="19">
        <v>20838</v>
      </c>
      <c r="M22" s="19">
        <v>20400</v>
      </c>
      <c r="N22" s="538">
        <v>21641</v>
      </c>
    </row>
    <row r="23" spans="1:14">
      <c r="A23" s="18" t="s">
        <v>48</v>
      </c>
      <c r="B23" s="307">
        <v>4111</v>
      </c>
      <c r="C23" s="19">
        <v>3332</v>
      </c>
      <c r="D23" s="19">
        <v>3252</v>
      </c>
      <c r="E23" s="309">
        <v>3034</v>
      </c>
      <c r="F23" s="19">
        <v>2934</v>
      </c>
      <c r="G23" s="19">
        <v>3034</v>
      </c>
      <c r="H23" s="19">
        <v>3007</v>
      </c>
      <c r="I23" s="309">
        <v>2837</v>
      </c>
      <c r="J23" s="19">
        <v>3294</v>
      </c>
      <c r="K23" s="19">
        <v>3279</v>
      </c>
      <c r="L23" s="19">
        <v>3637</v>
      </c>
      <c r="M23" s="19">
        <v>3488</v>
      </c>
      <c r="N23" s="538">
        <v>3075</v>
      </c>
    </row>
    <row r="24" spans="1:14">
      <c r="A24" s="18" t="s">
        <v>23</v>
      </c>
      <c r="B24" s="317">
        <v>1651</v>
      </c>
      <c r="C24" s="254">
        <v>1729</v>
      </c>
      <c r="D24" s="254">
        <v>1696</v>
      </c>
      <c r="E24" s="318">
        <v>1720</v>
      </c>
      <c r="F24" s="254">
        <v>1380</v>
      </c>
      <c r="G24" s="254">
        <v>1366</v>
      </c>
      <c r="H24" s="254">
        <v>1344</v>
      </c>
      <c r="I24" s="318">
        <v>1282</v>
      </c>
      <c r="J24" s="254">
        <v>1208</v>
      </c>
      <c r="K24" s="254">
        <v>1310</v>
      </c>
      <c r="L24" s="254">
        <v>1304</v>
      </c>
      <c r="M24" s="254">
        <v>1410</v>
      </c>
      <c r="N24" s="544">
        <v>1365</v>
      </c>
    </row>
    <row r="25" spans="1:14" s="14" customFormat="1">
      <c r="A25" s="20" t="s">
        <v>85</v>
      </c>
      <c r="B25" s="319">
        <v>435</v>
      </c>
      <c r="C25" s="255">
        <v>611</v>
      </c>
      <c r="D25" s="255">
        <v>669</v>
      </c>
      <c r="E25" s="320">
        <v>438</v>
      </c>
      <c r="F25" s="255">
        <v>624</v>
      </c>
      <c r="G25" s="255">
        <v>658</v>
      </c>
      <c r="H25" s="255">
        <v>592</v>
      </c>
      <c r="I25" s="320">
        <v>619</v>
      </c>
      <c r="J25" s="255">
        <v>732</v>
      </c>
      <c r="K25" s="255">
        <v>771</v>
      </c>
      <c r="L25" s="255">
        <v>794</v>
      </c>
      <c r="M25" s="255">
        <v>702</v>
      </c>
      <c r="N25" s="545">
        <v>1003</v>
      </c>
    </row>
    <row r="26" spans="1:14" s="14" customFormat="1">
      <c r="A26" s="22" t="s">
        <v>49</v>
      </c>
      <c r="B26" s="312">
        <f t="shared" ref="B26:I26" si="8">SUM(B22:B25)</f>
        <v>29294</v>
      </c>
      <c r="C26" s="23">
        <f t="shared" si="8"/>
        <v>28987</v>
      </c>
      <c r="D26" s="23">
        <f t="shared" si="8"/>
        <v>28630</v>
      </c>
      <c r="E26" s="313">
        <f t="shared" si="8"/>
        <v>28827</v>
      </c>
      <c r="F26" s="23">
        <f t="shared" si="8"/>
        <v>21590</v>
      </c>
      <c r="G26" s="23">
        <f t="shared" si="8"/>
        <v>19729</v>
      </c>
      <c r="H26" s="23">
        <f t="shared" si="8"/>
        <v>19427</v>
      </c>
      <c r="I26" s="313">
        <f t="shared" si="8"/>
        <v>19153</v>
      </c>
      <c r="J26" s="23">
        <f>SUM(J22:J25)</f>
        <v>22320</v>
      </c>
      <c r="K26" s="23">
        <f>SUM(K22:K25)</f>
        <v>22673</v>
      </c>
      <c r="L26" s="23">
        <f>SUM(L22:L25)</f>
        <v>26573</v>
      </c>
      <c r="M26" s="23">
        <f>SUM(M22:M25)</f>
        <v>26000</v>
      </c>
      <c r="N26" s="542">
        <f>SUM(N22:N25)</f>
        <v>27084</v>
      </c>
    </row>
    <row r="27" spans="1:14" s="14" customFormat="1">
      <c r="A27" s="18" t="s">
        <v>94</v>
      </c>
      <c r="B27" s="307">
        <v>1961</v>
      </c>
      <c r="C27" s="19">
        <v>1869</v>
      </c>
      <c r="D27" s="19">
        <v>1602</v>
      </c>
      <c r="E27" s="309">
        <v>1513</v>
      </c>
      <c r="F27" s="19">
        <v>6314</v>
      </c>
      <c r="G27" s="19">
        <v>6297</v>
      </c>
      <c r="H27" s="19">
        <v>6177</v>
      </c>
      <c r="I27" s="309">
        <v>5966</v>
      </c>
      <c r="J27" s="19">
        <v>1737</v>
      </c>
      <c r="K27" s="19">
        <v>2182</v>
      </c>
      <c r="L27" s="19">
        <v>2588</v>
      </c>
      <c r="M27" s="19">
        <v>3255</v>
      </c>
      <c r="N27" s="538">
        <v>2795</v>
      </c>
    </row>
    <row r="28" spans="1:14" s="14" customFormat="1">
      <c r="A28" s="18" t="s">
        <v>83</v>
      </c>
      <c r="B28" s="307">
        <v>30745</v>
      </c>
      <c r="C28" s="19">
        <v>33785</v>
      </c>
      <c r="D28" s="19">
        <v>33855</v>
      </c>
      <c r="E28" s="309">
        <v>33008</v>
      </c>
      <c r="F28" s="19">
        <v>27419</v>
      </c>
      <c r="G28" s="19">
        <v>28694</v>
      </c>
      <c r="H28" s="19">
        <v>27913</v>
      </c>
      <c r="I28" s="309">
        <v>27477</v>
      </c>
      <c r="J28" s="19">
        <v>28447</v>
      </c>
      <c r="K28" s="19">
        <v>31585</v>
      </c>
      <c r="L28" s="19">
        <v>32927</v>
      </c>
      <c r="M28" s="19">
        <v>27564</v>
      </c>
      <c r="N28" s="538">
        <v>29632</v>
      </c>
    </row>
    <row r="29" spans="1:14" s="14" customFormat="1">
      <c r="A29" s="18" t="s">
        <v>24</v>
      </c>
      <c r="B29" s="307">
        <v>2085</v>
      </c>
      <c r="C29" s="19">
        <v>1903</v>
      </c>
      <c r="D29" s="19">
        <v>1932</v>
      </c>
      <c r="E29" s="309">
        <v>2026</v>
      </c>
      <c r="F29" s="19">
        <v>1772</v>
      </c>
      <c r="G29" s="19">
        <v>1732</v>
      </c>
      <c r="H29" s="19">
        <v>1592</v>
      </c>
      <c r="I29" s="309">
        <v>1602</v>
      </c>
      <c r="J29" s="19">
        <v>1698</v>
      </c>
      <c r="K29" s="19">
        <v>1797</v>
      </c>
      <c r="L29" s="19">
        <v>1860</v>
      </c>
      <c r="M29" s="19">
        <v>1613</v>
      </c>
      <c r="N29" s="538">
        <v>1661</v>
      </c>
    </row>
    <row r="30" spans="1:14" s="14" customFormat="1" ht="15" customHeight="1">
      <c r="A30" s="20" t="s">
        <v>51</v>
      </c>
      <c r="B30" s="310">
        <v>975</v>
      </c>
      <c r="C30" s="21">
        <v>878</v>
      </c>
      <c r="D30" s="21">
        <v>893</v>
      </c>
      <c r="E30" s="311">
        <v>56</v>
      </c>
      <c r="F30" s="21">
        <v>9942</v>
      </c>
      <c r="G30" s="507">
        <v>0</v>
      </c>
      <c r="H30" s="507">
        <v>0</v>
      </c>
      <c r="I30" s="508">
        <v>0</v>
      </c>
      <c r="J30" s="507">
        <v>0</v>
      </c>
      <c r="K30" s="507">
        <v>0</v>
      </c>
      <c r="L30" s="507">
        <v>0</v>
      </c>
      <c r="M30" s="504">
        <v>0</v>
      </c>
      <c r="N30" s="546">
        <v>0</v>
      </c>
    </row>
    <row r="31" spans="1:14" s="41" customFormat="1" ht="13.5" customHeight="1">
      <c r="A31" s="24" t="s">
        <v>50</v>
      </c>
      <c r="B31" s="314">
        <f t="shared" ref="B31:J31" si="9">SUM(B27:B30)</f>
        <v>35766</v>
      </c>
      <c r="C31" s="25">
        <f t="shared" si="9"/>
        <v>38435</v>
      </c>
      <c r="D31" s="25">
        <f t="shared" si="9"/>
        <v>38282</v>
      </c>
      <c r="E31" s="315">
        <f t="shared" si="9"/>
        <v>36603</v>
      </c>
      <c r="F31" s="25">
        <f t="shared" si="9"/>
        <v>45447</v>
      </c>
      <c r="G31" s="25">
        <f t="shared" si="9"/>
        <v>36723</v>
      </c>
      <c r="H31" s="25">
        <f t="shared" si="9"/>
        <v>35682</v>
      </c>
      <c r="I31" s="315">
        <f>SUM(I27:I30)</f>
        <v>35045</v>
      </c>
      <c r="J31" s="25">
        <f t="shared" si="9"/>
        <v>31882</v>
      </c>
      <c r="K31" s="25">
        <f>SUM(K27:K30)</f>
        <v>35564</v>
      </c>
      <c r="L31" s="25">
        <f>SUM(L27:L30)</f>
        <v>37375</v>
      </c>
      <c r="M31" s="25">
        <f>SUM(M27:M30)</f>
        <v>32432</v>
      </c>
      <c r="N31" s="541">
        <f>SUM(N27:N30)</f>
        <v>34088</v>
      </c>
    </row>
    <row r="32" spans="1:14">
      <c r="A32" s="22" t="s">
        <v>52</v>
      </c>
      <c r="B32" s="312">
        <f t="shared" ref="B32:J32" si="10">+B21+B26+B31</f>
        <v>121536</v>
      </c>
      <c r="C32" s="23">
        <f t="shared" si="10"/>
        <v>119103</v>
      </c>
      <c r="D32" s="23">
        <f t="shared" si="10"/>
        <v>121603</v>
      </c>
      <c r="E32" s="313">
        <f t="shared" si="10"/>
        <v>126031</v>
      </c>
      <c r="F32" s="23">
        <f t="shared" si="10"/>
        <v>134628</v>
      </c>
      <c r="G32" s="23">
        <f t="shared" si="10"/>
        <v>91454</v>
      </c>
      <c r="H32" s="23">
        <f t="shared" si="10"/>
        <v>92486</v>
      </c>
      <c r="I32" s="313">
        <f>+I21+I26+I31</f>
        <v>96670</v>
      </c>
      <c r="J32" s="23">
        <f t="shared" si="10"/>
        <v>101658</v>
      </c>
      <c r="K32" s="23">
        <f>+K21+K26+K31</f>
        <v>102499</v>
      </c>
      <c r="L32" s="23">
        <f>+L21+L26+L31</f>
        <v>114530</v>
      </c>
      <c r="M32" s="23">
        <f>+M21+M26+M31</f>
        <v>111722</v>
      </c>
      <c r="N32" s="542">
        <f>+N21+N26+N31</f>
        <v>119984</v>
      </c>
    </row>
    <row r="33" spans="1:14">
      <c r="A33" s="89"/>
      <c r="B33" s="321"/>
      <c r="C33" s="26"/>
      <c r="D33" s="26"/>
      <c r="E33" s="322"/>
      <c r="F33" s="26"/>
      <c r="G33" s="26"/>
      <c r="H33" s="26"/>
      <c r="I33" s="322"/>
      <c r="N33" s="543"/>
    </row>
    <row r="34" spans="1:14">
      <c r="A34" s="89"/>
      <c r="B34" s="321"/>
      <c r="C34" s="26"/>
      <c r="D34" s="26"/>
      <c r="E34" s="322"/>
      <c r="F34" s="26"/>
      <c r="G34" s="26"/>
      <c r="H34" s="26"/>
      <c r="I34" s="322"/>
      <c r="N34" s="543"/>
    </row>
    <row r="35" spans="1:14">
      <c r="A35" s="22" t="s">
        <v>180</v>
      </c>
      <c r="B35" s="351"/>
      <c r="C35" s="281"/>
      <c r="D35" s="281"/>
      <c r="E35" s="352"/>
      <c r="F35" s="281"/>
      <c r="G35" s="281"/>
      <c r="H35" s="281"/>
      <c r="I35" s="352"/>
      <c r="N35" s="543"/>
    </row>
    <row r="36" spans="1:14">
      <c r="A36" s="18" t="s">
        <v>178</v>
      </c>
      <c r="B36" s="351">
        <f t="shared" ref="B36:G36" si="11">B17-B15</f>
        <v>118736</v>
      </c>
      <c r="C36" s="281">
        <f t="shared" si="11"/>
        <v>115872</v>
      </c>
      <c r="D36" s="281">
        <f t="shared" si="11"/>
        <v>118653</v>
      </c>
      <c r="E36" s="326">
        <f t="shared" si="11"/>
        <v>125838</v>
      </c>
      <c r="F36" s="281">
        <f t="shared" si="11"/>
        <v>100426</v>
      </c>
      <c r="G36" s="281">
        <f t="shared" si="11"/>
        <v>91453</v>
      </c>
      <c r="H36" s="281">
        <f>H17-H15</f>
        <v>92485</v>
      </c>
      <c r="I36" s="326">
        <f>I17-I15</f>
        <v>96669</v>
      </c>
      <c r="J36" s="476">
        <f>J17-J15</f>
        <v>101657</v>
      </c>
      <c r="K36" s="476">
        <f>K17-K15</f>
        <v>102498</v>
      </c>
      <c r="L36" s="476">
        <f t="shared" ref="L36:N36" si="12">L17</f>
        <v>114530</v>
      </c>
      <c r="M36" s="476">
        <f t="shared" si="12"/>
        <v>111722</v>
      </c>
      <c r="N36" s="547">
        <f t="shared" si="12"/>
        <v>119984</v>
      </c>
    </row>
    <row r="37" spans="1:14">
      <c r="A37" s="18" t="s">
        <v>25</v>
      </c>
      <c r="B37" s="351">
        <f t="shared" ref="B37:G37" si="13">-(B24+B25+B28+B29)</f>
        <v>-34916</v>
      </c>
      <c r="C37" s="281">
        <f t="shared" si="13"/>
        <v>-38028</v>
      </c>
      <c r="D37" s="281">
        <f t="shared" si="13"/>
        <v>-38152</v>
      </c>
      <c r="E37" s="326">
        <f t="shared" si="13"/>
        <v>-37192</v>
      </c>
      <c r="F37" s="281">
        <f t="shared" si="13"/>
        <v>-31195</v>
      </c>
      <c r="G37" s="281">
        <f t="shared" si="13"/>
        <v>-32450</v>
      </c>
      <c r="H37" s="281">
        <f>-(H24+H25+H28+H29)</f>
        <v>-31441</v>
      </c>
      <c r="I37" s="326">
        <f>-(I24+I25+I28+I29)</f>
        <v>-30980</v>
      </c>
      <c r="J37" s="476">
        <f>-(J24+J25+J28+J29)</f>
        <v>-32085</v>
      </c>
      <c r="K37" s="476">
        <f>-(K24+K25+K28+K29)</f>
        <v>-35463</v>
      </c>
      <c r="L37" s="476">
        <f>-(L24+L25+L28+L29)</f>
        <v>-36885</v>
      </c>
      <c r="M37" s="476">
        <f t="shared" ref="M37:N37" si="14">-(M24+M25+M28+M29)</f>
        <v>-31289</v>
      </c>
      <c r="N37" s="547">
        <f t="shared" si="14"/>
        <v>-33661</v>
      </c>
    </row>
    <row r="38" spans="1:14" s="13" customFormat="1">
      <c r="A38" s="24" t="s">
        <v>179</v>
      </c>
      <c r="B38" s="353">
        <f t="shared" ref="B38:G38" si="15">B36+B37</f>
        <v>83820</v>
      </c>
      <c r="C38" s="354">
        <f t="shared" si="15"/>
        <v>77844</v>
      </c>
      <c r="D38" s="354">
        <f t="shared" si="15"/>
        <v>80501</v>
      </c>
      <c r="E38" s="355">
        <f t="shared" si="15"/>
        <v>88646</v>
      </c>
      <c r="F38" s="354">
        <f t="shared" si="15"/>
        <v>69231</v>
      </c>
      <c r="G38" s="354">
        <f t="shared" si="15"/>
        <v>59003</v>
      </c>
      <c r="H38" s="354">
        <f>H36+H37</f>
        <v>61044</v>
      </c>
      <c r="I38" s="355">
        <f>I36+I37</f>
        <v>65689</v>
      </c>
      <c r="J38" s="477">
        <f>J36+J37</f>
        <v>69572</v>
      </c>
      <c r="K38" s="477">
        <f>K36+K37</f>
        <v>67035</v>
      </c>
      <c r="L38" s="477">
        <f>L36+L37</f>
        <v>77645</v>
      </c>
      <c r="M38" s="477">
        <f t="shared" ref="M38:N38" si="16">M36+M37</f>
        <v>80433</v>
      </c>
      <c r="N38" s="548">
        <f t="shared" si="16"/>
        <v>86323</v>
      </c>
    </row>
    <row r="39" spans="1:14">
      <c r="A39" s="18" t="s">
        <v>198</v>
      </c>
      <c r="B39" s="378">
        <v>76083</v>
      </c>
      <c r="C39" s="281">
        <v>77412</v>
      </c>
      <c r="D39" s="281">
        <v>79725</v>
      </c>
      <c r="E39" s="379">
        <v>82229</v>
      </c>
      <c r="F39" s="282">
        <v>65573</v>
      </c>
      <c r="G39" s="281">
        <v>64286</v>
      </c>
      <c r="H39" s="281">
        <v>64451</v>
      </c>
      <c r="I39" s="379">
        <v>64945</v>
      </c>
      <c r="J39" s="282">
        <v>65565</v>
      </c>
      <c r="K39" s="281">
        <v>65126</v>
      </c>
      <c r="L39" s="476">
        <v>68855</v>
      </c>
      <c r="M39" s="476">
        <v>72732</v>
      </c>
      <c r="N39" s="549">
        <v>76202</v>
      </c>
    </row>
    <row r="40" spans="1:14">
      <c r="A40" s="18"/>
      <c r="B40" s="321"/>
      <c r="C40" s="26"/>
      <c r="D40" s="26"/>
      <c r="E40" s="322"/>
      <c r="F40" s="26"/>
      <c r="G40" s="26"/>
      <c r="H40" s="26"/>
      <c r="I40" s="322"/>
      <c r="N40" s="543"/>
    </row>
    <row r="41" spans="1:14">
      <c r="A41" s="22" t="s">
        <v>181</v>
      </c>
      <c r="B41" s="321"/>
      <c r="C41" s="26"/>
      <c r="D41" s="26"/>
      <c r="E41" s="322"/>
      <c r="F41" s="26"/>
      <c r="G41" s="26"/>
      <c r="H41" s="26"/>
      <c r="I41" s="322"/>
      <c r="N41" s="543"/>
    </row>
    <row r="42" spans="1:14" ht="26.25" customHeight="1">
      <c r="A42" s="18" t="s">
        <v>147</v>
      </c>
      <c r="B42" s="321">
        <f t="shared" ref="B42:H42" si="17">-(B22+B23+B27)</f>
        <v>-29169</v>
      </c>
      <c r="C42" s="26">
        <f t="shared" si="17"/>
        <v>-28516</v>
      </c>
      <c r="D42" s="26">
        <f t="shared" si="17"/>
        <v>-27867</v>
      </c>
      <c r="E42" s="323">
        <f t="shared" si="17"/>
        <v>-28182</v>
      </c>
      <c r="F42" s="26">
        <f t="shared" si="17"/>
        <v>-25900</v>
      </c>
      <c r="G42" s="26">
        <f t="shared" si="17"/>
        <v>-24002</v>
      </c>
      <c r="H42" s="26">
        <f t="shared" si="17"/>
        <v>-23668</v>
      </c>
      <c r="I42" s="323">
        <f>-(I22+I23+I27)</f>
        <v>-23218</v>
      </c>
      <c r="J42" s="478">
        <f>-(J22+J23+J27)</f>
        <v>-22117</v>
      </c>
      <c r="K42" s="478">
        <f>-(K22+K23+K27)</f>
        <v>-22774</v>
      </c>
      <c r="L42" s="478">
        <f>-(L22+L23+L27)</f>
        <v>-27063</v>
      </c>
      <c r="M42" s="478">
        <f>-(M22+M23+M27)</f>
        <v>-27143</v>
      </c>
      <c r="N42" s="550">
        <f t="shared" ref="N42" si="18">-(N22+N23+N27)</f>
        <v>-27511</v>
      </c>
    </row>
    <row r="43" spans="1:14">
      <c r="A43" s="18" t="s">
        <v>175</v>
      </c>
      <c r="B43" s="321">
        <v>-105</v>
      </c>
      <c r="C43" s="26">
        <v>-93</v>
      </c>
      <c r="D43" s="281">
        <v>-89</v>
      </c>
      <c r="E43" s="326">
        <v>-75</v>
      </c>
      <c r="F43" s="509">
        <v>0</v>
      </c>
      <c r="G43" s="510">
        <v>0</v>
      </c>
      <c r="H43" s="510">
        <v>0</v>
      </c>
      <c r="I43" s="511">
        <v>0</v>
      </c>
      <c r="J43" s="509">
        <v>0</v>
      </c>
      <c r="K43" s="504">
        <v>0</v>
      </c>
      <c r="L43" s="504">
        <v>0</v>
      </c>
      <c r="M43" s="504">
        <v>0</v>
      </c>
      <c r="N43" s="546">
        <v>0</v>
      </c>
    </row>
    <row r="44" spans="1:14">
      <c r="A44" s="18" t="s">
        <v>177</v>
      </c>
      <c r="B44" s="321">
        <f t="shared" ref="B44:G44" si="19">+B13+B14</f>
        <v>16836</v>
      </c>
      <c r="C44" s="26">
        <f t="shared" si="19"/>
        <v>16304</v>
      </c>
      <c r="D44" s="26">
        <f t="shared" si="19"/>
        <v>21502</v>
      </c>
      <c r="E44" s="323">
        <f t="shared" si="19"/>
        <v>25791</v>
      </c>
      <c r="F44" s="26">
        <f t="shared" si="19"/>
        <v>23335</v>
      </c>
      <c r="G44" s="26">
        <f t="shared" si="19"/>
        <v>9619</v>
      </c>
      <c r="H44" s="26">
        <f>+H13+H14</f>
        <v>12314</v>
      </c>
      <c r="I44" s="323">
        <f>+I13+I14</f>
        <v>16516</v>
      </c>
      <c r="J44" s="26">
        <f t="shared" ref="J44" si="20">+J13+J14</f>
        <v>13592</v>
      </c>
      <c r="K44" s="26">
        <f>+K13+K14</f>
        <v>11839</v>
      </c>
      <c r="L44" s="26">
        <f>+L13+L14</f>
        <v>13858</v>
      </c>
      <c r="M44" s="26">
        <f>+M13+M14</f>
        <v>15130</v>
      </c>
      <c r="N44" s="551">
        <f>+N13+N14</f>
        <v>13652</v>
      </c>
    </row>
    <row r="45" spans="1:14" s="13" customFormat="1">
      <c r="A45" s="24" t="s">
        <v>176</v>
      </c>
      <c r="B45" s="324">
        <f t="shared" ref="B45:G45" si="21">B42+B43+B44</f>
        <v>-12438</v>
      </c>
      <c r="C45" s="256">
        <f t="shared" si="21"/>
        <v>-12305</v>
      </c>
      <c r="D45" s="256">
        <f t="shared" si="21"/>
        <v>-6454</v>
      </c>
      <c r="E45" s="325">
        <f t="shared" si="21"/>
        <v>-2466</v>
      </c>
      <c r="F45" s="256">
        <f t="shared" si="21"/>
        <v>-2565</v>
      </c>
      <c r="G45" s="256">
        <f t="shared" si="21"/>
        <v>-14383</v>
      </c>
      <c r="H45" s="256">
        <f t="shared" ref="H45:M45" si="22">H42+H43+H44</f>
        <v>-11354</v>
      </c>
      <c r="I45" s="325">
        <f t="shared" si="22"/>
        <v>-6702</v>
      </c>
      <c r="J45" s="256">
        <f t="shared" si="22"/>
        <v>-8525</v>
      </c>
      <c r="K45" s="256">
        <f t="shared" si="22"/>
        <v>-10935</v>
      </c>
      <c r="L45" s="256">
        <f t="shared" si="22"/>
        <v>-13205</v>
      </c>
      <c r="M45" s="256">
        <f t="shared" si="22"/>
        <v>-12013</v>
      </c>
      <c r="N45" s="552">
        <f>N42+N43+N44</f>
        <v>-13859</v>
      </c>
    </row>
    <row r="46" spans="1:14">
      <c r="A46" s="89"/>
      <c r="B46" s="26"/>
      <c r="C46" s="26"/>
      <c r="D46" s="26"/>
      <c r="E46" s="26"/>
      <c r="F46" s="26"/>
      <c r="G46" s="26"/>
    </row>
    <row r="47" spans="1:14" ht="14.25">
      <c r="A47" s="14" t="s">
        <v>351</v>
      </c>
      <c r="B47" s="197"/>
      <c r="C47" s="197"/>
      <c r="D47" s="197"/>
      <c r="E47" s="197"/>
      <c r="F47" s="197"/>
      <c r="G47" s="197"/>
      <c r="H47" s="13"/>
    </row>
    <row r="48" spans="1:14" ht="14.25">
      <c r="A48" s="4" t="s">
        <v>382</v>
      </c>
      <c r="F48" s="259"/>
      <c r="H48" s="259"/>
      <c r="I48" s="259"/>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7"/>
  <sheetViews>
    <sheetView showGridLines="0" zoomScale="90" zoomScaleNormal="90" workbookViewId="0">
      <pane xSplit="1" ySplit="4" topLeftCell="B5" activePane="bottomRight" state="frozen"/>
      <selection pane="topRight"/>
      <selection pane="bottomLeft"/>
      <selection pane="bottomRight" activeCell="A73" sqref="A73"/>
    </sheetView>
  </sheetViews>
  <sheetFormatPr defaultColWidth="9.140625" defaultRowHeight="12" customHeight="1"/>
  <cols>
    <col min="1" max="1" width="55.140625" style="159" customWidth="1"/>
    <col min="2" max="2" width="9.42578125" style="179" customWidth="1"/>
    <col min="3" max="7" width="9.42578125" style="261" customWidth="1"/>
    <col min="8" max="8" width="7.140625" style="173" bestFit="1" customWidth="1"/>
    <col min="9" max="10" width="9.42578125" style="161" customWidth="1"/>
    <col min="11" max="11" width="9.42578125" style="158" customWidth="1"/>
    <col min="12" max="13" width="9.140625" style="158"/>
    <col min="14" max="14" width="9.42578125" style="161" customWidth="1"/>
    <col min="15" max="16384" width="9.140625" style="158"/>
  </cols>
  <sheetData>
    <row r="1" spans="1:14" s="162" customFormat="1" ht="12" customHeight="1">
      <c r="A1" s="163" t="s">
        <v>11</v>
      </c>
      <c r="B1" s="174"/>
      <c r="C1" s="234"/>
      <c r="D1" s="234"/>
      <c r="E1" s="234"/>
      <c r="F1" s="174"/>
      <c r="G1" s="234"/>
      <c r="H1" s="234"/>
      <c r="I1" s="234"/>
      <c r="J1" s="174"/>
      <c r="K1" s="234"/>
      <c r="L1" s="234"/>
      <c r="M1" s="234"/>
      <c r="N1" s="174"/>
    </row>
    <row r="2" spans="1:14" s="162" customFormat="1" ht="12" customHeight="1">
      <c r="A2" s="164" t="s">
        <v>201</v>
      </c>
      <c r="B2" s="174"/>
      <c r="C2" s="234"/>
      <c r="D2" s="234"/>
      <c r="E2" s="234"/>
      <c r="F2" s="174"/>
      <c r="G2" s="234"/>
      <c r="H2" s="234"/>
      <c r="I2" s="234"/>
      <c r="J2" s="174"/>
      <c r="K2" s="234"/>
      <c r="L2" s="234"/>
      <c r="M2" s="234"/>
      <c r="N2" s="174"/>
    </row>
    <row r="3" spans="1:14" s="161" customFormat="1" ht="16.5" customHeight="1">
      <c r="A3" s="165"/>
      <c r="B3" s="172" t="s">
        <v>320</v>
      </c>
      <c r="C3" s="225"/>
      <c r="D3" s="225"/>
      <c r="E3" s="225"/>
      <c r="F3" s="175">
        <v>2018</v>
      </c>
      <c r="G3" s="225"/>
      <c r="H3" s="225"/>
      <c r="I3" s="225"/>
      <c r="J3" s="175" t="s">
        <v>381</v>
      </c>
      <c r="K3" s="225"/>
      <c r="L3" s="225"/>
      <c r="M3" s="225"/>
      <c r="N3" s="175">
        <v>2020</v>
      </c>
    </row>
    <row r="4" spans="1:14" s="161" customFormat="1" ht="18.75" customHeight="1">
      <c r="A4" s="166" t="s">
        <v>1</v>
      </c>
      <c r="B4" s="238" t="s">
        <v>9</v>
      </c>
      <c r="C4" s="238" t="s">
        <v>8</v>
      </c>
      <c r="D4" s="238" t="s">
        <v>7</v>
      </c>
      <c r="E4" s="238" t="s">
        <v>10</v>
      </c>
      <c r="F4" s="176" t="s">
        <v>386</v>
      </c>
      <c r="G4" s="238" t="s">
        <v>387</v>
      </c>
      <c r="H4" s="238" t="s">
        <v>388</v>
      </c>
      <c r="I4" s="238" t="s">
        <v>10</v>
      </c>
      <c r="J4" s="176" t="s">
        <v>9</v>
      </c>
      <c r="K4" s="238" t="s">
        <v>8</v>
      </c>
      <c r="L4" s="238" t="s">
        <v>7</v>
      </c>
      <c r="M4" s="238" t="s">
        <v>10</v>
      </c>
      <c r="N4" s="176" t="s">
        <v>9</v>
      </c>
    </row>
    <row r="5" spans="1:14" s="160" customFormat="1" ht="12" customHeight="1">
      <c r="A5" s="180" t="s">
        <v>115</v>
      </c>
      <c r="B5" s="181"/>
      <c r="C5" s="237"/>
      <c r="D5" s="237"/>
      <c r="E5" s="237"/>
      <c r="F5" s="181"/>
      <c r="G5" s="237"/>
      <c r="H5" s="237"/>
      <c r="I5" s="294"/>
      <c r="J5" s="181"/>
      <c r="N5" s="181"/>
    </row>
    <row r="6" spans="1:14" ht="12" customHeight="1">
      <c r="A6" s="182" t="s">
        <v>54</v>
      </c>
      <c r="B6" s="183">
        <v>5721</v>
      </c>
      <c r="C6" s="235">
        <v>5996</v>
      </c>
      <c r="D6" s="235">
        <v>6248</v>
      </c>
      <c r="E6" s="359">
        <v>6187</v>
      </c>
      <c r="F6" s="183">
        <v>6348</v>
      </c>
      <c r="G6" s="235">
        <v>6928</v>
      </c>
      <c r="H6" s="235">
        <v>5263</v>
      </c>
      <c r="I6" s="235">
        <v>5661</v>
      </c>
      <c r="J6" s="183">
        <v>5048</v>
      </c>
      <c r="K6" s="489">
        <v>5379</v>
      </c>
      <c r="L6" s="489">
        <v>5843</v>
      </c>
      <c r="M6" s="489">
        <v>5627</v>
      </c>
      <c r="N6" s="183">
        <v>5124</v>
      </c>
    </row>
    <row r="7" spans="1:14" ht="12" customHeight="1">
      <c r="A7" s="182" t="s">
        <v>166</v>
      </c>
      <c r="B7" s="183">
        <v>1158</v>
      </c>
      <c r="C7" s="235">
        <v>1138</v>
      </c>
      <c r="D7" s="235">
        <v>1531</v>
      </c>
      <c r="E7" s="455">
        <v>1283</v>
      </c>
      <c r="F7" s="183">
        <v>1094</v>
      </c>
      <c r="G7" s="235">
        <v>1137</v>
      </c>
      <c r="H7" s="235">
        <v>823</v>
      </c>
      <c r="I7" s="284">
        <v>868</v>
      </c>
      <c r="J7" s="183">
        <v>1079</v>
      </c>
      <c r="K7" s="489">
        <v>1133</v>
      </c>
      <c r="L7" s="489">
        <v>1240</v>
      </c>
      <c r="M7" s="489">
        <v>1248</v>
      </c>
      <c r="N7" s="183">
        <v>1291</v>
      </c>
    </row>
    <row r="8" spans="1:14" ht="12" customHeight="1">
      <c r="A8" s="182" t="s">
        <v>116</v>
      </c>
      <c r="B8" s="183">
        <v>112</v>
      </c>
      <c r="C8" s="235">
        <v>532</v>
      </c>
      <c r="D8" s="235">
        <v>-460</v>
      </c>
      <c r="E8" s="455">
        <v>-259</v>
      </c>
      <c r="F8" s="183">
        <v>25</v>
      </c>
      <c r="G8" s="235">
        <v>131</v>
      </c>
      <c r="H8" s="235">
        <v>199</v>
      </c>
      <c r="I8" s="284">
        <v>-33</v>
      </c>
      <c r="J8" s="183">
        <v>107</v>
      </c>
      <c r="K8" s="489">
        <v>468</v>
      </c>
      <c r="L8" s="489">
        <v>-285</v>
      </c>
      <c r="M8" s="489">
        <v>-191</v>
      </c>
      <c r="N8" s="183">
        <v>5</v>
      </c>
    </row>
    <row r="9" spans="1:14" ht="12" customHeight="1">
      <c r="A9" s="184" t="s">
        <v>63</v>
      </c>
      <c r="B9" s="185">
        <f t="shared" ref="B9:H9" si="0">SUM(B6:B8)</f>
        <v>6991</v>
      </c>
      <c r="C9" s="236">
        <f t="shared" si="0"/>
        <v>7666</v>
      </c>
      <c r="D9" s="236">
        <f>SUM(D6:D8)</f>
        <v>7319</v>
      </c>
      <c r="E9" s="236">
        <f t="shared" si="0"/>
        <v>7211</v>
      </c>
      <c r="F9" s="185">
        <f t="shared" si="0"/>
        <v>7467</v>
      </c>
      <c r="G9" s="236">
        <f t="shared" si="0"/>
        <v>8196</v>
      </c>
      <c r="H9" s="236">
        <f t="shared" si="0"/>
        <v>6285</v>
      </c>
      <c r="I9" s="236">
        <f>SUM(I6:I8)</f>
        <v>6496</v>
      </c>
      <c r="J9" s="185">
        <f>SUM(J6:J8)</f>
        <v>6234</v>
      </c>
      <c r="K9" s="483">
        <f>SUM(K6:K8)</f>
        <v>6980</v>
      </c>
      <c r="L9" s="483">
        <f>SUM(L6:L8)</f>
        <v>6798</v>
      </c>
      <c r="M9" s="483">
        <f>SUM(M6:M8)</f>
        <v>6684</v>
      </c>
      <c r="N9" s="185">
        <f t="shared" ref="N9" si="1">SUM(N6:N8)</f>
        <v>6420</v>
      </c>
    </row>
    <row r="10" spans="1:14" ht="12" customHeight="1">
      <c r="A10" s="182" t="s">
        <v>117</v>
      </c>
      <c r="B10" s="183">
        <v>-823</v>
      </c>
      <c r="C10" s="235">
        <v>608</v>
      </c>
      <c r="D10" s="235">
        <v>583</v>
      </c>
      <c r="E10" s="284">
        <v>-39</v>
      </c>
      <c r="F10" s="183">
        <v>393</v>
      </c>
      <c r="G10" s="235">
        <v>-1002</v>
      </c>
      <c r="H10" s="235">
        <v>201</v>
      </c>
      <c r="I10" s="284">
        <v>-267</v>
      </c>
      <c r="J10" s="183">
        <v>-365</v>
      </c>
      <c r="K10" s="489">
        <v>-213</v>
      </c>
      <c r="L10" s="489">
        <v>-60</v>
      </c>
      <c r="M10" s="489">
        <v>28</v>
      </c>
      <c r="N10" s="183">
        <v>-48</v>
      </c>
    </row>
    <row r="11" spans="1:14" ht="12.75" customHeight="1">
      <c r="A11" s="182" t="s">
        <v>118</v>
      </c>
      <c r="B11" s="183">
        <v>-1820</v>
      </c>
      <c r="C11" s="235">
        <v>-2616</v>
      </c>
      <c r="D11" s="235">
        <v>-1450</v>
      </c>
      <c r="E11" s="284">
        <v>-1420</v>
      </c>
      <c r="F11" s="183">
        <v>-1344</v>
      </c>
      <c r="G11" s="235">
        <v>-2208</v>
      </c>
      <c r="H11" s="235">
        <v>-1372</v>
      </c>
      <c r="I11" s="284">
        <v>-972</v>
      </c>
      <c r="J11" s="183">
        <v>-1014</v>
      </c>
      <c r="K11" s="489">
        <v>-1822</v>
      </c>
      <c r="L11" s="489">
        <v>-1510</v>
      </c>
      <c r="M11" s="489">
        <v>-1155</v>
      </c>
      <c r="N11" s="183">
        <v>-1075</v>
      </c>
    </row>
    <row r="12" spans="1:14" ht="12.75" customHeight="1">
      <c r="A12" s="182" t="s">
        <v>170</v>
      </c>
      <c r="B12" s="196">
        <v>-109</v>
      </c>
      <c r="C12" s="242">
        <v>-885</v>
      </c>
      <c r="D12" s="242">
        <v>-105</v>
      </c>
      <c r="E12" s="295">
        <v>-181</v>
      </c>
      <c r="F12" s="196">
        <v>-102</v>
      </c>
      <c r="G12" s="242">
        <v>-77</v>
      </c>
      <c r="H12" s="242">
        <v>-95</v>
      </c>
      <c r="I12" s="295">
        <v>-118</v>
      </c>
      <c r="J12" s="196">
        <v>-77</v>
      </c>
      <c r="K12" s="490">
        <v>-84</v>
      </c>
      <c r="L12" s="490">
        <v>-103</v>
      </c>
      <c r="M12" s="490">
        <v>-112</v>
      </c>
      <c r="N12" s="196">
        <v>-81</v>
      </c>
    </row>
    <row r="13" spans="1:14" ht="12" customHeight="1">
      <c r="A13" s="182" t="s">
        <v>65</v>
      </c>
      <c r="B13" s="183">
        <v>-355</v>
      </c>
      <c r="C13" s="235">
        <v>208</v>
      </c>
      <c r="D13" s="235">
        <v>308</v>
      </c>
      <c r="E13" s="284">
        <v>1237</v>
      </c>
      <c r="F13" s="183">
        <v>-1708</v>
      </c>
      <c r="G13" s="235">
        <v>-1727</v>
      </c>
      <c r="H13" s="235">
        <v>-459</v>
      </c>
      <c r="I13" s="284">
        <v>503</v>
      </c>
      <c r="J13" s="183">
        <v>-1469</v>
      </c>
      <c r="K13" s="489">
        <v>-1938</v>
      </c>
      <c r="L13" s="489">
        <v>237</v>
      </c>
      <c r="M13" s="489">
        <v>199</v>
      </c>
      <c r="N13" s="183">
        <v>-336</v>
      </c>
    </row>
    <row r="14" spans="1:14" ht="12" customHeight="1">
      <c r="A14" s="182" t="s">
        <v>113</v>
      </c>
      <c r="B14" s="183">
        <v>-234</v>
      </c>
      <c r="C14" s="235">
        <v>-349</v>
      </c>
      <c r="D14" s="235">
        <v>-371</v>
      </c>
      <c r="E14" s="284">
        <v>-458</v>
      </c>
      <c r="F14" s="183">
        <v>-408</v>
      </c>
      <c r="G14" s="235">
        <v>-498</v>
      </c>
      <c r="H14" s="235">
        <v>-299</v>
      </c>
      <c r="I14" s="284">
        <v>-257</v>
      </c>
      <c r="J14" s="183">
        <v>-259</v>
      </c>
      <c r="K14" s="489">
        <v>-244</v>
      </c>
      <c r="L14" s="489">
        <v>-350</v>
      </c>
      <c r="M14" s="489">
        <v>-287</v>
      </c>
      <c r="N14" s="183">
        <v>-178</v>
      </c>
    </row>
    <row r="15" spans="1:14" ht="12" customHeight="1">
      <c r="A15" s="182" t="s">
        <v>165</v>
      </c>
      <c r="B15" s="183">
        <v>89</v>
      </c>
      <c r="C15" s="235">
        <v>103</v>
      </c>
      <c r="D15" s="235">
        <v>129</v>
      </c>
      <c r="E15" s="284">
        <v>143</v>
      </c>
      <c r="F15" s="183">
        <v>81</v>
      </c>
      <c r="G15" s="235">
        <v>89</v>
      </c>
      <c r="H15" s="235">
        <v>7</v>
      </c>
      <c r="I15" s="284">
        <v>9</v>
      </c>
      <c r="J15" s="183">
        <v>13</v>
      </c>
      <c r="K15" s="489">
        <v>6</v>
      </c>
      <c r="L15" s="489">
        <v>14</v>
      </c>
      <c r="M15" s="489">
        <v>20</v>
      </c>
      <c r="N15" s="183">
        <v>28</v>
      </c>
    </row>
    <row r="16" spans="1:14" s="160" customFormat="1" ht="12" customHeight="1">
      <c r="A16" s="186" t="s">
        <v>119</v>
      </c>
      <c r="B16" s="239">
        <f t="shared" ref="B16:H16" si="2">SUM(B9:B15)</f>
        <v>3739</v>
      </c>
      <c r="C16" s="233">
        <f t="shared" si="2"/>
        <v>4735</v>
      </c>
      <c r="D16" s="233">
        <f t="shared" si="2"/>
        <v>6413</v>
      </c>
      <c r="E16" s="233">
        <f t="shared" si="2"/>
        <v>6493</v>
      </c>
      <c r="F16" s="239">
        <f t="shared" si="2"/>
        <v>4379</v>
      </c>
      <c r="G16" s="233">
        <f t="shared" si="2"/>
        <v>2773</v>
      </c>
      <c r="H16" s="233">
        <f t="shared" si="2"/>
        <v>4268</v>
      </c>
      <c r="I16" s="233">
        <f>SUM(I9:I15)</f>
        <v>5394</v>
      </c>
      <c r="J16" s="239">
        <f>SUM(J9:J15)</f>
        <v>3063</v>
      </c>
      <c r="K16" s="484">
        <f>SUM(K9:K15)</f>
        <v>2685</v>
      </c>
      <c r="L16" s="484">
        <f>SUM(L9:L15)</f>
        <v>5026</v>
      </c>
      <c r="M16" s="484">
        <f>SUM(M9:M15)</f>
        <v>5377</v>
      </c>
      <c r="N16" s="239">
        <f t="shared" ref="N16" si="3">SUM(N9:N15)</f>
        <v>4730</v>
      </c>
    </row>
    <row r="17" spans="1:14" s="160" customFormat="1" ht="12" customHeight="1">
      <c r="A17" s="180" t="s">
        <v>120</v>
      </c>
      <c r="B17" s="181"/>
      <c r="C17" s="227"/>
      <c r="D17" s="227"/>
      <c r="E17" s="227"/>
      <c r="F17" s="181"/>
      <c r="G17" s="227"/>
      <c r="H17" s="227"/>
      <c r="I17" s="227"/>
      <c r="J17" s="181"/>
      <c r="K17" s="491"/>
      <c r="L17" s="491"/>
      <c r="M17" s="491"/>
      <c r="N17" s="181"/>
    </row>
    <row r="18" spans="1:14" ht="12" customHeight="1">
      <c r="A18" s="182" t="s">
        <v>164</v>
      </c>
      <c r="B18" s="183">
        <v>-363</v>
      </c>
      <c r="C18" s="235">
        <v>-359</v>
      </c>
      <c r="D18" s="235">
        <v>-429</v>
      </c>
      <c r="E18" s="284">
        <v>-591</v>
      </c>
      <c r="F18" s="183">
        <v>-461</v>
      </c>
      <c r="G18" s="235">
        <v>-513</v>
      </c>
      <c r="H18" s="235">
        <v>-494</v>
      </c>
      <c r="I18" s="284">
        <v>-532</v>
      </c>
      <c r="J18" s="183">
        <v>-367</v>
      </c>
      <c r="K18" s="489">
        <v>-362</v>
      </c>
      <c r="L18" s="489">
        <v>-393</v>
      </c>
      <c r="M18" s="489">
        <v>-540</v>
      </c>
      <c r="N18" s="183">
        <v>-416</v>
      </c>
    </row>
    <row r="19" spans="1:14" ht="12" customHeight="1">
      <c r="A19" s="182" t="s">
        <v>163</v>
      </c>
      <c r="B19" s="183">
        <v>15</v>
      </c>
      <c r="C19" s="235">
        <v>30</v>
      </c>
      <c r="D19" s="235">
        <v>39</v>
      </c>
      <c r="E19" s="284">
        <v>95</v>
      </c>
      <c r="F19" s="183">
        <v>19</v>
      </c>
      <c r="G19" s="235">
        <v>18</v>
      </c>
      <c r="H19" s="235">
        <v>14</v>
      </c>
      <c r="I19" s="284">
        <v>27</v>
      </c>
      <c r="J19" s="183">
        <v>8</v>
      </c>
      <c r="K19" s="489">
        <v>41</v>
      </c>
      <c r="L19" s="489">
        <v>217</v>
      </c>
      <c r="M19" s="489">
        <v>452</v>
      </c>
      <c r="N19" s="183">
        <v>5</v>
      </c>
    </row>
    <row r="20" spans="1:14" ht="12" customHeight="1">
      <c r="A20" s="182" t="s">
        <v>162</v>
      </c>
      <c r="B20" s="183">
        <v>-251</v>
      </c>
      <c r="C20" s="235">
        <v>-230</v>
      </c>
      <c r="D20" s="235">
        <v>-303</v>
      </c>
      <c r="E20" s="284">
        <v>-237</v>
      </c>
      <c r="F20" s="183">
        <v>-244</v>
      </c>
      <c r="G20" s="235">
        <v>-239</v>
      </c>
      <c r="H20" s="235">
        <v>-175</v>
      </c>
      <c r="I20" s="284">
        <v>-188</v>
      </c>
      <c r="J20" s="183">
        <v>-239</v>
      </c>
      <c r="K20" s="489">
        <v>-255</v>
      </c>
      <c r="L20" s="489">
        <v>-240</v>
      </c>
      <c r="M20" s="489">
        <v>-282</v>
      </c>
      <c r="N20" s="183">
        <v>-305</v>
      </c>
    </row>
    <row r="21" spans="1:14" ht="12" customHeight="1">
      <c r="A21" s="182" t="s">
        <v>161</v>
      </c>
      <c r="B21" s="187">
        <v>2</v>
      </c>
      <c r="C21" s="226">
        <v>0</v>
      </c>
      <c r="D21" s="226">
        <v>0</v>
      </c>
      <c r="E21" s="297">
        <v>0</v>
      </c>
      <c r="F21" s="380">
        <v>0</v>
      </c>
      <c r="G21" s="226">
        <v>0</v>
      </c>
      <c r="H21" s="226">
        <v>0</v>
      </c>
      <c r="I21" s="291" t="s">
        <v>145</v>
      </c>
      <c r="J21" s="380" t="s">
        <v>145</v>
      </c>
      <c r="K21" s="489">
        <v>1</v>
      </c>
      <c r="L21" s="226">
        <v>0</v>
      </c>
      <c r="M21" s="226">
        <v>0</v>
      </c>
      <c r="N21" s="380">
        <v>0</v>
      </c>
    </row>
    <row r="22" spans="1:14" ht="12" customHeight="1">
      <c r="A22" s="182" t="s">
        <v>160</v>
      </c>
      <c r="B22" s="183">
        <v>-61</v>
      </c>
      <c r="C22" s="235">
        <v>-124</v>
      </c>
      <c r="D22" s="235">
        <v>-325</v>
      </c>
      <c r="E22" s="284">
        <v>-10</v>
      </c>
      <c r="F22" s="183">
        <v>-965</v>
      </c>
      <c r="G22" s="235">
        <v>-220</v>
      </c>
      <c r="H22" s="235">
        <v>-376</v>
      </c>
      <c r="I22" s="284">
        <v>-14</v>
      </c>
      <c r="J22" s="183">
        <v>-185</v>
      </c>
      <c r="K22" s="489">
        <v>-817</v>
      </c>
      <c r="L22" s="489">
        <v>-6525</v>
      </c>
      <c r="M22" s="489">
        <v>-179</v>
      </c>
      <c r="N22" s="183">
        <v>-4084</v>
      </c>
    </row>
    <row r="23" spans="1:14" ht="12" customHeight="1">
      <c r="A23" s="182" t="s">
        <v>159</v>
      </c>
      <c r="B23" s="226">
        <v>0</v>
      </c>
      <c r="C23" s="226">
        <v>0</v>
      </c>
      <c r="D23" s="226">
        <v>0</v>
      </c>
      <c r="E23" s="284">
        <v>1560</v>
      </c>
      <c r="F23" s="257">
        <v>296</v>
      </c>
      <c r="G23" s="235">
        <v>260</v>
      </c>
      <c r="H23" s="235">
        <v>-396</v>
      </c>
      <c r="I23" s="284">
        <v>6</v>
      </c>
      <c r="J23" s="380">
        <v>0</v>
      </c>
      <c r="K23" s="226">
        <v>0</v>
      </c>
      <c r="L23" s="226">
        <v>0</v>
      </c>
      <c r="M23" s="226">
        <v>0</v>
      </c>
      <c r="N23" s="380">
        <v>0</v>
      </c>
    </row>
    <row r="24" spans="1:14" ht="12" customHeight="1">
      <c r="A24" s="182" t="s">
        <v>158</v>
      </c>
      <c r="B24" s="188">
        <v>8</v>
      </c>
      <c r="C24" s="235">
        <v>33</v>
      </c>
      <c r="D24" s="235">
        <v>113</v>
      </c>
      <c r="E24" s="284">
        <v>630</v>
      </c>
      <c r="F24" s="188">
        <v>-134</v>
      </c>
      <c r="G24" s="235">
        <v>-44</v>
      </c>
      <c r="H24" s="235">
        <v>56</v>
      </c>
      <c r="I24" s="284">
        <v>-2</v>
      </c>
      <c r="J24" s="188">
        <v>-19</v>
      </c>
      <c r="K24" s="492">
        <v>-9</v>
      </c>
      <c r="L24" s="492">
        <v>11</v>
      </c>
      <c r="M24" s="492">
        <v>-1</v>
      </c>
      <c r="N24" s="188">
        <v>24</v>
      </c>
    </row>
    <row r="25" spans="1:14" s="160" customFormat="1" ht="12" customHeight="1">
      <c r="A25" s="186" t="s">
        <v>126</v>
      </c>
      <c r="B25" s="239">
        <f>SUM(B18:B24)</f>
        <v>-650</v>
      </c>
      <c r="C25" s="233">
        <f>SUM(C18:C24)</f>
        <v>-650</v>
      </c>
      <c r="D25" s="233">
        <f>SUM(D18:D24)</f>
        <v>-905</v>
      </c>
      <c r="E25" s="233">
        <f>SUM(E18:E24)</f>
        <v>1447</v>
      </c>
      <c r="F25" s="239">
        <f t="shared" ref="F25:G25" si="4">SUM(F18:F24)</f>
        <v>-1489</v>
      </c>
      <c r="G25" s="233">
        <f t="shared" si="4"/>
        <v>-738</v>
      </c>
      <c r="H25" s="233">
        <f>SUM(H18:H24)</f>
        <v>-1371</v>
      </c>
      <c r="I25" s="233">
        <f>SUM(I18:I24)</f>
        <v>-703</v>
      </c>
      <c r="J25" s="239">
        <f t="shared" ref="J25" si="5">SUM(J18:J24)</f>
        <v>-802</v>
      </c>
      <c r="K25" s="484">
        <f>SUM(K18:K24)</f>
        <v>-1401</v>
      </c>
      <c r="L25" s="484">
        <f>SUM(L18:L24)</f>
        <v>-6930</v>
      </c>
      <c r="M25" s="484">
        <f>SUM(M18:M24)</f>
        <v>-550</v>
      </c>
      <c r="N25" s="239">
        <f>SUM(N18:N24)</f>
        <v>-4776</v>
      </c>
    </row>
    <row r="26" spans="1:14" s="160" customFormat="1" ht="12" customHeight="1">
      <c r="A26" s="180" t="s">
        <v>127</v>
      </c>
      <c r="B26" s="181"/>
      <c r="C26" s="227"/>
      <c r="D26" s="227"/>
      <c r="E26" s="227"/>
      <c r="F26" s="181"/>
      <c r="G26" s="227"/>
      <c r="H26" s="227"/>
      <c r="I26" s="296"/>
      <c r="J26" s="181"/>
      <c r="K26" s="491"/>
      <c r="L26" s="491"/>
      <c r="M26" s="491"/>
      <c r="N26" s="181"/>
    </row>
    <row r="27" spans="1:14" ht="12" customHeight="1">
      <c r="A27" s="182" t="s">
        <v>347</v>
      </c>
      <c r="B27" s="235">
        <v>1</v>
      </c>
      <c r="C27" s="235">
        <v>-4126</v>
      </c>
      <c r="D27" s="226">
        <v>0</v>
      </c>
      <c r="E27" s="284">
        <v>-4127</v>
      </c>
      <c r="F27" s="380">
        <v>0</v>
      </c>
      <c r="G27" s="235">
        <v>-8487</v>
      </c>
      <c r="H27" s="226">
        <v>0</v>
      </c>
      <c r="I27" s="226">
        <v>0</v>
      </c>
      <c r="J27" s="380">
        <v>0</v>
      </c>
      <c r="K27" s="235">
        <v>-3820</v>
      </c>
      <c r="L27" s="226">
        <v>0</v>
      </c>
      <c r="M27" s="235">
        <v>-3833</v>
      </c>
      <c r="N27" s="380">
        <v>0</v>
      </c>
    </row>
    <row r="28" spans="1:14" ht="12" customHeight="1">
      <c r="A28" s="182" t="s">
        <v>389</v>
      </c>
      <c r="B28" s="226">
        <v>0</v>
      </c>
      <c r="C28" s="226">
        <v>0</v>
      </c>
      <c r="D28" s="226">
        <v>0</v>
      </c>
      <c r="E28" s="297">
        <v>0</v>
      </c>
      <c r="F28" s="380">
        <v>0</v>
      </c>
      <c r="G28" s="235">
        <v>-4002</v>
      </c>
      <c r="H28" s="226">
        <v>0</v>
      </c>
      <c r="I28" s="226">
        <v>0</v>
      </c>
      <c r="J28" s="380">
        <v>0</v>
      </c>
      <c r="K28" s="226">
        <v>0</v>
      </c>
      <c r="L28" s="226">
        <v>0</v>
      </c>
      <c r="M28" s="226">
        <v>0</v>
      </c>
      <c r="N28" s="380">
        <v>0</v>
      </c>
    </row>
    <row r="29" spans="1:14" ht="12" customHeight="1">
      <c r="A29" s="182" t="s">
        <v>129</v>
      </c>
      <c r="B29" s="226">
        <v>0</v>
      </c>
      <c r="C29" s="226">
        <v>0</v>
      </c>
      <c r="D29" s="235">
        <v>-3</v>
      </c>
      <c r="E29" s="226">
        <v>0</v>
      </c>
      <c r="F29" s="380">
        <v>0</v>
      </c>
      <c r="G29" s="226">
        <v>0</v>
      </c>
      <c r="H29" s="235">
        <v>-9</v>
      </c>
      <c r="I29" s="226">
        <v>0</v>
      </c>
      <c r="J29" s="380">
        <v>0</v>
      </c>
      <c r="K29" s="226">
        <v>0</v>
      </c>
      <c r="L29" s="235">
        <v>-10</v>
      </c>
      <c r="M29" s="226">
        <v>0</v>
      </c>
      <c r="N29" s="380">
        <v>0</v>
      </c>
    </row>
    <row r="30" spans="1:14" ht="12" customHeight="1">
      <c r="A30" s="182" t="s">
        <v>130</v>
      </c>
      <c r="B30" s="235">
        <v>6</v>
      </c>
      <c r="C30" s="283">
        <v>-23</v>
      </c>
      <c r="D30" s="226">
        <v>0</v>
      </c>
      <c r="E30" s="235">
        <v>-2</v>
      </c>
      <c r="F30" s="380">
        <v>0</v>
      </c>
      <c r="G30" s="226">
        <v>0</v>
      </c>
      <c r="H30" s="226">
        <v>0</v>
      </c>
      <c r="I30" s="226">
        <v>0</v>
      </c>
      <c r="J30" s="380">
        <v>0</v>
      </c>
      <c r="K30" s="226">
        <v>0</v>
      </c>
      <c r="L30" s="226">
        <v>0</v>
      </c>
      <c r="M30" s="226">
        <v>0</v>
      </c>
      <c r="N30" s="380">
        <v>0</v>
      </c>
    </row>
    <row r="31" spans="1:14" ht="12" customHeight="1">
      <c r="A31" s="182" t="s">
        <v>77</v>
      </c>
      <c r="B31" s="226">
        <v>0</v>
      </c>
      <c r="C31" s="226">
        <v>0</v>
      </c>
      <c r="D31" s="226">
        <v>0</v>
      </c>
      <c r="E31" s="226">
        <v>0</v>
      </c>
      <c r="F31" s="380">
        <v>0</v>
      </c>
      <c r="G31" s="235">
        <v>-9705</v>
      </c>
      <c r="H31" s="226">
        <v>0</v>
      </c>
      <c r="I31" s="226">
        <v>0</v>
      </c>
      <c r="J31" s="380">
        <v>0</v>
      </c>
      <c r="K31" s="226">
        <v>0</v>
      </c>
      <c r="L31" s="226">
        <v>0</v>
      </c>
      <c r="M31" s="226">
        <v>0</v>
      </c>
      <c r="N31" s="380">
        <v>0</v>
      </c>
    </row>
    <row r="32" spans="1:14" ht="12" customHeight="1">
      <c r="A32" s="182" t="s">
        <v>131</v>
      </c>
      <c r="B32" s="183">
        <v>-520</v>
      </c>
      <c r="C32" s="235">
        <v>399</v>
      </c>
      <c r="D32" s="235">
        <v>66</v>
      </c>
      <c r="E32" s="235">
        <v>-181</v>
      </c>
      <c r="F32" s="183">
        <v>-479</v>
      </c>
      <c r="G32" s="235">
        <v>484</v>
      </c>
      <c r="H32" s="235">
        <v>72</v>
      </c>
      <c r="I32" s="235">
        <v>-275</v>
      </c>
      <c r="J32" s="183">
        <v>-1</v>
      </c>
      <c r="K32" s="489">
        <v>576</v>
      </c>
      <c r="L32" s="489">
        <v>535</v>
      </c>
      <c r="M32" s="489">
        <v>177</v>
      </c>
      <c r="N32" s="183">
        <v>-1024</v>
      </c>
    </row>
    <row r="33" spans="1:14" ht="12" customHeight="1">
      <c r="A33" s="182" t="s">
        <v>132</v>
      </c>
      <c r="B33" s="183">
        <v>1193</v>
      </c>
      <c r="C33" s="235">
        <v>-343</v>
      </c>
      <c r="D33" s="235">
        <v>-176</v>
      </c>
      <c r="E33" s="235">
        <v>91</v>
      </c>
      <c r="F33" s="183">
        <v>-2381</v>
      </c>
      <c r="G33" s="235">
        <v>3510</v>
      </c>
      <c r="H33" s="235">
        <v>-287</v>
      </c>
      <c r="I33" s="235">
        <v>-42</v>
      </c>
      <c r="J33" s="183">
        <v>-5479</v>
      </c>
      <c r="K33" s="489">
        <v>246</v>
      </c>
      <c r="L33" s="489">
        <v>3071</v>
      </c>
      <c r="M33" s="489">
        <v>514</v>
      </c>
      <c r="N33" s="183">
        <v>-1641</v>
      </c>
    </row>
    <row r="34" spans="1:14" s="160" customFormat="1" ht="12" customHeight="1">
      <c r="A34" s="186" t="s">
        <v>133</v>
      </c>
      <c r="B34" s="239">
        <f>SUM(B27:B33)</f>
        <v>680</v>
      </c>
      <c r="C34" s="233">
        <f>SUM(C27:C33)</f>
        <v>-4093</v>
      </c>
      <c r="D34" s="233">
        <f>SUM(D27:D33)</f>
        <v>-113</v>
      </c>
      <c r="E34" s="233">
        <f>SUM(E27:E33)</f>
        <v>-4219</v>
      </c>
      <c r="F34" s="239">
        <f t="shared" ref="F34:H34" si="6">SUM(F27:F33)</f>
        <v>-2860</v>
      </c>
      <c r="G34" s="233">
        <f t="shared" si="6"/>
        <v>-18200</v>
      </c>
      <c r="H34" s="233">
        <f t="shared" si="6"/>
        <v>-224</v>
      </c>
      <c r="I34" s="233">
        <f>SUM(I27:I33)</f>
        <v>-317</v>
      </c>
      <c r="J34" s="239">
        <f>SUM(J27:J33)</f>
        <v>-5480</v>
      </c>
      <c r="K34" s="484">
        <f>SUM(K27:K33)</f>
        <v>-2998</v>
      </c>
      <c r="L34" s="484">
        <f>SUM(L27:L33)</f>
        <v>3596</v>
      </c>
      <c r="M34" s="484">
        <f>SUM(M27:M33)</f>
        <v>-3142</v>
      </c>
      <c r="N34" s="239">
        <f t="shared" ref="N34" si="7">SUM(N27:N33)</f>
        <v>-2665</v>
      </c>
    </row>
    <row r="35" spans="1:14" ht="12" customHeight="1">
      <c r="A35" s="180"/>
      <c r="B35" s="183"/>
      <c r="C35" s="235"/>
      <c r="D35" s="235"/>
      <c r="E35" s="235"/>
      <c r="F35" s="183"/>
      <c r="G35" s="235"/>
      <c r="H35" s="235"/>
      <c r="I35" s="235"/>
      <c r="J35" s="183"/>
      <c r="K35" s="489"/>
      <c r="L35" s="489"/>
      <c r="M35" s="489"/>
      <c r="N35" s="183"/>
    </row>
    <row r="36" spans="1:14" s="160" customFormat="1" ht="12" customHeight="1">
      <c r="A36" s="180" t="s">
        <v>134</v>
      </c>
      <c r="B36" s="181">
        <f>+B16+B25+B34</f>
        <v>3769</v>
      </c>
      <c r="C36" s="227">
        <f>+C16+C25+C34</f>
        <v>-8</v>
      </c>
      <c r="D36" s="227">
        <f>+D16+D25+D34</f>
        <v>5395</v>
      </c>
      <c r="E36" s="227">
        <f>+E16+E25+E34</f>
        <v>3721</v>
      </c>
      <c r="F36" s="181">
        <f t="shared" ref="F36:J36" si="8">+F16+F25+F34</f>
        <v>30</v>
      </c>
      <c r="G36" s="227">
        <f t="shared" si="8"/>
        <v>-16165</v>
      </c>
      <c r="H36" s="227">
        <f t="shared" si="8"/>
        <v>2673</v>
      </c>
      <c r="I36" s="227">
        <f>+I16+I25+I34</f>
        <v>4374</v>
      </c>
      <c r="J36" s="181">
        <f t="shared" si="8"/>
        <v>-3219</v>
      </c>
      <c r="K36" s="491">
        <f>+K16+K25+K34</f>
        <v>-1714</v>
      </c>
      <c r="L36" s="491">
        <f>+L16+L25+L34</f>
        <v>1692</v>
      </c>
      <c r="M36" s="491">
        <f>+M16+M25+M34</f>
        <v>1685</v>
      </c>
      <c r="N36" s="181">
        <f>+N16+N25+N34</f>
        <v>-2711</v>
      </c>
    </row>
    <row r="37" spans="1:14" ht="12" customHeight="1">
      <c r="A37" s="182" t="s">
        <v>157</v>
      </c>
      <c r="B37" s="183">
        <v>11492</v>
      </c>
      <c r="C37" s="284">
        <f>+B40</f>
        <v>15191</v>
      </c>
      <c r="D37" s="284">
        <f>+C40</f>
        <v>14550</v>
      </c>
      <c r="E37" s="284">
        <f>+D40</f>
        <v>19742</v>
      </c>
      <c r="F37" s="381">
        <f>+E40</f>
        <v>24496</v>
      </c>
      <c r="G37" s="284">
        <f>F40</f>
        <v>23249</v>
      </c>
      <c r="H37" s="284">
        <f>G40</f>
        <v>9521</v>
      </c>
      <c r="I37" s="284">
        <f>H40</f>
        <v>12023</v>
      </c>
      <c r="J37" s="381">
        <f>+I40</f>
        <v>16414</v>
      </c>
      <c r="K37" s="493">
        <f>+J40</f>
        <v>13495</v>
      </c>
      <c r="L37" s="493">
        <v>11719.815993240001</v>
      </c>
      <c r="M37" s="493">
        <v>13644.815993240001</v>
      </c>
      <c r="N37" s="381">
        <v>15005</v>
      </c>
    </row>
    <row r="38" spans="1:14" ht="12" customHeight="1">
      <c r="A38" s="182" t="s">
        <v>156</v>
      </c>
      <c r="B38" s="183">
        <v>12</v>
      </c>
      <c r="C38" s="235">
        <v>-178</v>
      </c>
      <c r="D38" s="235">
        <v>-234</v>
      </c>
      <c r="E38" s="235">
        <v>527</v>
      </c>
      <c r="F38" s="183">
        <v>978</v>
      </c>
      <c r="G38" s="235">
        <v>182</v>
      </c>
      <c r="H38" s="235">
        <v>-171</v>
      </c>
      <c r="I38" s="284">
        <v>17</v>
      </c>
      <c r="J38" s="183">
        <v>300</v>
      </c>
      <c r="K38" s="489">
        <v>-61</v>
      </c>
      <c r="L38" s="489">
        <v>233</v>
      </c>
      <c r="M38" s="489">
        <v>-325</v>
      </c>
      <c r="N38" s="183">
        <v>543</v>
      </c>
    </row>
    <row r="39" spans="1:14" ht="12" customHeight="1">
      <c r="A39" s="182" t="s">
        <v>193</v>
      </c>
      <c r="B39" s="183">
        <v>-82</v>
      </c>
      <c r="C39" s="235">
        <v>-455</v>
      </c>
      <c r="D39" s="235">
        <v>31</v>
      </c>
      <c r="E39" s="235">
        <v>506</v>
      </c>
      <c r="F39" s="183">
        <v>-2255</v>
      </c>
      <c r="G39" s="235">
        <v>2255</v>
      </c>
      <c r="H39" s="226">
        <v>0</v>
      </c>
      <c r="I39" s="226">
        <v>0</v>
      </c>
      <c r="J39" s="481">
        <v>0</v>
      </c>
      <c r="K39" s="482">
        <v>0</v>
      </c>
      <c r="L39" s="482">
        <v>0</v>
      </c>
      <c r="M39" s="482">
        <v>0</v>
      </c>
      <c r="N39" s="481">
        <v>0</v>
      </c>
    </row>
    <row r="40" spans="1:14" s="160" customFormat="1" ht="12" customHeight="1">
      <c r="A40" s="186" t="s">
        <v>155</v>
      </c>
      <c r="B40" s="239">
        <f>SUM(B36:B39)</f>
        <v>15191</v>
      </c>
      <c r="C40" s="233">
        <f>SUM(C36:C39)</f>
        <v>14550</v>
      </c>
      <c r="D40" s="233">
        <f>SUM(D36:D39)</f>
        <v>19742</v>
      </c>
      <c r="E40" s="233">
        <f>SUM(E36:E39)</f>
        <v>24496</v>
      </c>
      <c r="F40" s="239">
        <f t="shared" ref="F40:H40" si="9">SUM(F36:F39)</f>
        <v>23249</v>
      </c>
      <c r="G40" s="233">
        <f t="shared" si="9"/>
        <v>9521</v>
      </c>
      <c r="H40" s="233">
        <f t="shared" si="9"/>
        <v>12023</v>
      </c>
      <c r="I40" s="233">
        <f>SUM(I36:I39)</f>
        <v>16414</v>
      </c>
      <c r="J40" s="239">
        <f>SUM(J36:J39)</f>
        <v>13495</v>
      </c>
      <c r="K40" s="484">
        <f>SUM(K36:K39)</f>
        <v>11720</v>
      </c>
      <c r="L40" s="484">
        <f>SUM(L36:L39)</f>
        <v>13644.815993240001</v>
      </c>
      <c r="M40" s="484">
        <f>SUM(M36:M39)</f>
        <v>15004.815993240001</v>
      </c>
      <c r="N40" s="239">
        <f t="shared" ref="N40" si="10">SUM(N36:N39)</f>
        <v>12837</v>
      </c>
    </row>
    <row r="41" spans="1:14" ht="12" customHeight="1">
      <c r="A41" s="290" t="s">
        <v>345</v>
      </c>
      <c r="B41" s="183"/>
      <c r="C41" s="235"/>
      <c r="D41" s="235"/>
      <c r="E41" s="235"/>
      <c r="F41" s="183"/>
      <c r="G41" s="235"/>
      <c r="H41" s="235"/>
      <c r="I41" s="235"/>
      <c r="J41" s="183"/>
      <c r="K41" s="489"/>
      <c r="L41" s="489"/>
      <c r="M41" s="489"/>
      <c r="N41" s="183"/>
    </row>
    <row r="42" spans="1:14" ht="12" customHeight="1">
      <c r="A42" s="189" t="s">
        <v>57</v>
      </c>
      <c r="B42" s="190"/>
      <c r="C42" s="232"/>
      <c r="D42" s="232"/>
      <c r="E42" s="232"/>
      <c r="F42" s="190"/>
      <c r="G42" s="232"/>
      <c r="H42" s="232"/>
      <c r="I42" s="232"/>
      <c r="J42" s="190"/>
      <c r="K42" s="494"/>
      <c r="L42" s="494"/>
      <c r="M42" s="494"/>
      <c r="N42" s="190"/>
    </row>
    <row r="43" spans="1:14" ht="12" customHeight="1">
      <c r="A43" s="191" t="s">
        <v>44</v>
      </c>
      <c r="B43" s="192">
        <v>262</v>
      </c>
      <c r="C43" s="231">
        <v>246</v>
      </c>
      <c r="D43" s="231">
        <v>238</v>
      </c>
      <c r="E43" s="231">
        <v>245</v>
      </c>
      <c r="F43" s="192">
        <v>244</v>
      </c>
      <c r="G43" s="231">
        <v>253</v>
      </c>
      <c r="H43" s="231">
        <v>156</v>
      </c>
      <c r="I43" s="231">
        <v>154</v>
      </c>
      <c r="J43" s="192">
        <v>164</v>
      </c>
      <c r="K43" s="495">
        <v>178</v>
      </c>
      <c r="L43" s="495">
        <v>191</v>
      </c>
      <c r="M43" s="495">
        <v>203</v>
      </c>
      <c r="N43" s="192">
        <v>198</v>
      </c>
    </row>
    <row r="44" spans="1:14" ht="12" customHeight="1">
      <c r="A44" s="191" t="s">
        <v>45</v>
      </c>
      <c r="B44" s="192">
        <v>451</v>
      </c>
      <c r="C44" s="231">
        <v>440</v>
      </c>
      <c r="D44" s="231">
        <v>430</v>
      </c>
      <c r="E44" s="231">
        <v>438</v>
      </c>
      <c r="F44" s="192">
        <v>411</v>
      </c>
      <c r="G44" s="231">
        <v>404</v>
      </c>
      <c r="H44" s="231">
        <v>316</v>
      </c>
      <c r="I44" s="231">
        <v>332</v>
      </c>
      <c r="J44" s="192">
        <v>312</v>
      </c>
      <c r="K44" s="495">
        <v>320</v>
      </c>
      <c r="L44" s="495">
        <v>340</v>
      </c>
      <c r="M44" s="495">
        <v>323</v>
      </c>
      <c r="N44" s="192">
        <v>337</v>
      </c>
    </row>
    <row r="45" spans="1:14" ht="12" customHeight="1">
      <c r="A45" s="191" t="s">
        <v>366</v>
      </c>
      <c r="B45" s="380">
        <v>0</v>
      </c>
      <c r="C45" s="226">
        <v>0</v>
      </c>
      <c r="D45" s="226">
        <v>0</v>
      </c>
      <c r="E45" s="226">
        <v>0</v>
      </c>
      <c r="F45" s="380">
        <v>0</v>
      </c>
      <c r="G45" s="226">
        <v>0</v>
      </c>
      <c r="H45" s="226">
        <v>0</v>
      </c>
      <c r="I45" s="226">
        <v>0</v>
      </c>
      <c r="J45" s="192">
        <v>236</v>
      </c>
      <c r="K45" s="495">
        <v>253</v>
      </c>
      <c r="L45" s="495">
        <v>265</v>
      </c>
      <c r="M45" s="495">
        <v>287</v>
      </c>
      <c r="N45" s="192">
        <v>299</v>
      </c>
    </row>
    <row r="46" spans="1:14" ht="12" customHeight="1">
      <c r="A46" s="191" t="s">
        <v>18</v>
      </c>
      <c r="B46" s="192">
        <v>445</v>
      </c>
      <c r="C46" s="231">
        <v>452</v>
      </c>
      <c r="D46" s="231">
        <v>863</v>
      </c>
      <c r="E46" s="231">
        <v>600</v>
      </c>
      <c r="F46" s="192">
        <v>439</v>
      </c>
      <c r="G46" s="231">
        <v>480</v>
      </c>
      <c r="H46" s="231">
        <v>351</v>
      </c>
      <c r="I46" s="231">
        <v>382</v>
      </c>
      <c r="J46" s="192">
        <v>367</v>
      </c>
      <c r="K46" s="495">
        <v>382</v>
      </c>
      <c r="L46" s="495">
        <v>444</v>
      </c>
      <c r="M46" s="495">
        <v>435</v>
      </c>
      <c r="N46" s="192">
        <v>457</v>
      </c>
    </row>
    <row r="47" spans="1:14" ht="12" customHeight="1">
      <c r="A47" s="193" t="s">
        <v>154</v>
      </c>
      <c r="B47" s="241">
        <f t="shared" ref="B47:J47" si="11">SUM(B43:B46)</f>
        <v>1158</v>
      </c>
      <c r="C47" s="230">
        <f t="shared" si="11"/>
        <v>1138</v>
      </c>
      <c r="D47" s="230">
        <f t="shared" si="11"/>
        <v>1531</v>
      </c>
      <c r="E47" s="230">
        <f t="shared" si="11"/>
        <v>1283</v>
      </c>
      <c r="F47" s="241">
        <f t="shared" si="11"/>
        <v>1094</v>
      </c>
      <c r="G47" s="230">
        <f t="shared" si="11"/>
        <v>1137</v>
      </c>
      <c r="H47" s="230">
        <f t="shared" si="11"/>
        <v>823</v>
      </c>
      <c r="I47" s="230">
        <f>SUM(I43:I46)</f>
        <v>868</v>
      </c>
      <c r="J47" s="241">
        <f t="shared" si="11"/>
        <v>1079</v>
      </c>
      <c r="K47" s="496">
        <f>SUM(K43:K46)</f>
        <v>1133</v>
      </c>
      <c r="L47" s="496">
        <f>SUM(L43:L46)</f>
        <v>1240</v>
      </c>
      <c r="M47" s="496">
        <f>SUM(M43:M46)</f>
        <v>1248</v>
      </c>
      <c r="N47" s="241">
        <f>SUM(N43:N46)</f>
        <v>1291</v>
      </c>
    </row>
    <row r="48" spans="1:14" ht="12" customHeight="1">
      <c r="A48" s="180"/>
      <c r="B48" s="177"/>
      <c r="C48" s="229"/>
      <c r="D48" s="229"/>
      <c r="E48" s="229"/>
      <c r="F48" s="177"/>
      <c r="G48" s="229"/>
      <c r="H48" s="229"/>
      <c r="I48" s="229"/>
      <c r="J48" s="177"/>
      <c r="K48" s="229"/>
      <c r="L48" s="229"/>
      <c r="M48" s="229"/>
      <c r="N48" s="177"/>
    </row>
    <row r="49" spans="1:14" s="160" customFormat="1" ht="12" customHeight="1">
      <c r="A49" s="194" t="s">
        <v>153</v>
      </c>
      <c r="B49" s="178"/>
      <c r="C49" s="228"/>
      <c r="D49" s="228"/>
      <c r="E49" s="228"/>
      <c r="F49" s="178"/>
      <c r="G49" s="228"/>
      <c r="H49" s="228"/>
      <c r="I49" s="228"/>
      <c r="J49" s="178"/>
      <c r="K49" s="228"/>
      <c r="L49" s="228"/>
      <c r="M49" s="228"/>
      <c r="N49" s="178"/>
    </row>
    <row r="50" spans="1:14" s="160" customFormat="1" ht="12" customHeight="1">
      <c r="A50" s="180" t="s">
        <v>134</v>
      </c>
      <c r="B50" s="181">
        <f t="shared" ref="B50:J50" si="12">+B36</f>
        <v>3769</v>
      </c>
      <c r="C50" s="227">
        <f t="shared" si="12"/>
        <v>-8</v>
      </c>
      <c r="D50" s="227">
        <f t="shared" si="12"/>
        <v>5395</v>
      </c>
      <c r="E50" s="227">
        <f t="shared" si="12"/>
        <v>3721</v>
      </c>
      <c r="F50" s="181">
        <f t="shared" si="12"/>
        <v>30</v>
      </c>
      <c r="G50" s="227">
        <f t="shared" si="12"/>
        <v>-16165</v>
      </c>
      <c r="H50" s="227">
        <f t="shared" si="12"/>
        <v>2673</v>
      </c>
      <c r="I50" s="227">
        <f>+I36</f>
        <v>4374</v>
      </c>
      <c r="J50" s="181">
        <f t="shared" si="12"/>
        <v>-3219</v>
      </c>
      <c r="K50" s="491">
        <f>+K36</f>
        <v>-1714</v>
      </c>
      <c r="L50" s="491">
        <f>+L36</f>
        <v>1692</v>
      </c>
      <c r="M50" s="491">
        <f>+M36</f>
        <v>1685</v>
      </c>
      <c r="N50" s="181">
        <f>+N36</f>
        <v>-2711</v>
      </c>
    </row>
    <row r="51" spans="1:14" ht="12" customHeight="1">
      <c r="A51" s="182" t="s">
        <v>152</v>
      </c>
      <c r="B51" s="183"/>
      <c r="C51" s="235"/>
      <c r="D51" s="235"/>
      <c r="E51" s="235"/>
      <c r="F51" s="183"/>
      <c r="G51" s="235"/>
      <c r="H51" s="235"/>
      <c r="I51" s="235"/>
      <c r="J51" s="183"/>
      <c r="K51" s="489"/>
      <c r="L51" s="489"/>
      <c r="M51" s="489"/>
      <c r="N51" s="183"/>
    </row>
    <row r="52" spans="1:14" ht="12" customHeight="1">
      <c r="A52" s="182" t="s">
        <v>171</v>
      </c>
      <c r="B52" s="226">
        <v>0</v>
      </c>
      <c r="C52" s="247">
        <v>772</v>
      </c>
      <c r="D52" s="226">
        <v>0</v>
      </c>
      <c r="E52" s="226">
        <v>0</v>
      </c>
      <c r="F52" s="380">
        <v>0</v>
      </c>
      <c r="G52" s="226">
        <v>0</v>
      </c>
      <c r="H52" s="434">
        <v>0</v>
      </c>
      <c r="I52" s="226">
        <v>0</v>
      </c>
      <c r="J52" s="380">
        <v>0</v>
      </c>
      <c r="K52" s="226">
        <v>0</v>
      </c>
      <c r="L52" s="226">
        <v>0</v>
      </c>
      <c r="M52" s="226">
        <v>0</v>
      </c>
      <c r="N52" s="380">
        <v>0</v>
      </c>
    </row>
    <row r="53" spans="1:14" ht="12" customHeight="1">
      <c r="A53" s="182" t="str">
        <f>A33</f>
        <v>Change in interest-bearing liabilities</v>
      </c>
      <c r="B53" s="248">
        <f t="shared" ref="B53:H53" si="13">-B33</f>
        <v>-1193</v>
      </c>
      <c r="C53" s="247">
        <f t="shared" si="13"/>
        <v>343</v>
      </c>
      <c r="D53" s="247">
        <f t="shared" si="13"/>
        <v>176</v>
      </c>
      <c r="E53" s="247">
        <f t="shared" si="13"/>
        <v>-91</v>
      </c>
      <c r="F53" s="248">
        <f t="shared" si="13"/>
        <v>2381</v>
      </c>
      <c r="G53" s="247">
        <f t="shared" si="13"/>
        <v>-3510</v>
      </c>
      <c r="H53" s="247">
        <f t="shared" si="13"/>
        <v>287</v>
      </c>
      <c r="I53" s="284">
        <f>-I33</f>
        <v>42</v>
      </c>
      <c r="J53" s="382">
        <f>-J33</f>
        <v>5479</v>
      </c>
      <c r="K53" s="284">
        <f>-K33</f>
        <v>-246</v>
      </c>
      <c r="L53" s="284">
        <f>-L33</f>
        <v>-3071</v>
      </c>
      <c r="M53" s="284">
        <f>-M33</f>
        <v>-514</v>
      </c>
      <c r="N53" s="382">
        <f t="shared" ref="N53" si="14">-N33</f>
        <v>1641</v>
      </c>
    </row>
    <row r="54" spans="1:14" ht="12" customHeight="1">
      <c r="A54" s="182" t="str">
        <f>A32</f>
        <v>Repurchase and sales of own shares</v>
      </c>
      <c r="B54" s="248">
        <f t="shared" ref="B54:H54" si="15">-B32</f>
        <v>520</v>
      </c>
      <c r="C54" s="247">
        <f t="shared" si="15"/>
        <v>-399</v>
      </c>
      <c r="D54" s="247">
        <f t="shared" si="15"/>
        <v>-66</v>
      </c>
      <c r="E54" s="247">
        <f t="shared" si="15"/>
        <v>181</v>
      </c>
      <c r="F54" s="248">
        <f t="shared" si="15"/>
        <v>479</v>
      </c>
      <c r="G54" s="247">
        <f t="shared" si="15"/>
        <v>-484</v>
      </c>
      <c r="H54" s="247">
        <f t="shared" si="15"/>
        <v>-72</v>
      </c>
      <c r="I54" s="284">
        <f>-I32</f>
        <v>275</v>
      </c>
      <c r="J54" s="382">
        <f>-J32</f>
        <v>1</v>
      </c>
      <c r="K54" s="284">
        <f>-K32</f>
        <v>-576</v>
      </c>
      <c r="L54" s="284">
        <f>-L32</f>
        <v>-535</v>
      </c>
      <c r="M54" s="284">
        <f>-M32</f>
        <v>-177</v>
      </c>
      <c r="N54" s="382">
        <f t="shared" ref="N54" si="16">-N32</f>
        <v>1024</v>
      </c>
    </row>
    <row r="55" spans="1:14" ht="12" customHeight="1">
      <c r="A55" s="182" t="str">
        <f>A27</f>
        <v>Annual dividends paid</v>
      </c>
      <c r="B55" s="248">
        <f t="shared" ref="B55:G55" si="17">-B27</f>
        <v>-1</v>
      </c>
      <c r="C55" s="247">
        <f t="shared" si="17"/>
        <v>4126</v>
      </c>
      <c r="D55" s="297">
        <f t="shared" si="17"/>
        <v>0</v>
      </c>
      <c r="E55" s="284">
        <f t="shared" si="17"/>
        <v>4127</v>
      </c>
      <c r="F55" s="360">
        <f t="shared" si="17"/>
        <v>0</v>
      </c>
      <c r="G55" s="247">
        <f t="shared" si="17"/>
        <v>8487</v>
      </c>
      <c r="H55" s="297">
        <f>-H27</f>
        <v>0</v>
      </c>
      <c r="I55" s="297">
        <f>-I27</f>
        <v>0</v>
      </c>
      <c r="J55" s="360">
        <f t="shared" ref="J55" si="18">-J27</f>
        <v>0</v>
      </c>
      <c r="K55" s="284">
        <f>-K27</f>
        <v>3820</v>
      </c>
      <c r="L55" s="297">
        <f>-L27</f>
        <v>0</v>
      </c>
      <c r="M55" s="284">
        <f>-M27</f>
        <v>3833</v>
      </c>
      <c r="N55" s="360">
        <f>-N27</f>
        <v>0</v>
      </c>
    </row>
    <row r="56" spans="1:14" ht="12" customHeight="1">
      <c r="A56" s="182" t="str">
        <f>A29</f>
        <v>Dividends paid to non-controlling interest</v>
      </c>
      <c r="B56" s="360">
        <f t="shared" ref="B56:K56" si="19">-B29</f>
        <v>0</v>
      </c>
      <c r="C56" s="297">
        <f t="shared" si="19"/>
        <v>0</v>
      </c>
      <c r="D56" s="284">
        <f t="shared" si="19"/>
        <v>3</v>
      </c>
      <c r="E56" s="297">
        <f t="shared" si="19"/>
        <v>0</v>
      </c>
      <c r="F56" s="360">
        <f t="shared" si="19"/>
        <v>0</v>
      </c>
      <c r="G56" s="297">
        <f t="shared" si="19"/>
        <v>0</v>
      </c>
      <c r="H56" s="235">
        <f t="shared" si="19"/>
        <v>9</v>
      </c>
      <c r="I56" s="297">
        <f t="shared" si="19"/>
        <v>0</v>
      </c>
      <c r="J56" s="360">
        <f t="shared" si="19"/>
        <v>0</v>
      </c>
      <c r="K56" s="297">
        <f t="shared" si="19"/>
        <v>0</v>
      </c>
      <c r="L56" s="284">
        <f t="shared" ref="L56:N58" si="20">-L29</f>
        <v>10</v>
      </c>
      <c r="M56" s="297">
        <f t="shared" si="20"/>
        <v>0</v>
      </c>
      <c r="N56" s="360">
        <f t="shared" si="20"/>
        <v>0</v>
      </c>
    </row>
    <row r="57" spans="1:14" ht="12" customHeight="1">
      <c r="A57" s="182" t="str">
        <f>A30</f>
        <v>Acquisition of non-controlling interest</v>
      </c>
      <c r="B57" s="248">
        <f t="shared" ref="B57:L57" si="21">-B30</f>
        <v>-6</v>
      </c>
      <c r="C57" s="284">
        <f t="shared" si="21"/>
        <v>23</v>
      </c>
      <c r="D57" s="297">
        <f t="shared" si="21"/>
        <v>0</v>
      </c>
      <c r="E57" s="284">
        <f t="shared" si="21"/>
        <v>2</v>
      </c>
      <c r="F57" s="360">
        <f t="shared" si="21"/>
        <v>0</v>
      </c>
      <c r="G57" s="297">
        <f t="shared" si="21"/>
        <v>0</v>
      </c>
      <c r="H57" s="297">
        <f t="shared" si="21"/>
        <v>0</v>
      </c>
      <c r="I57" s="297">
        <f t="shared" si="21"/>
        <v>0</v>
      </c>
      <c r="J57" s="360">
        <f t="shared" si="21"/>
        <v>0</v>
      </c>
      <c r="K57" s="297">
        <f t="shared" si="21"/>
        <v>0</v>
      </c>
      <c r="L57" s="297">
        <f t="shared" si="21"/>
        <v>0</v>
      </c>
      <c r="M57" s="297">
        <f t="shared" si="20"/>
        <v>0</v>
      </c>
      <c r="N57" s="360">
        <f t="shared" si="20"/>
        <v>0</v>
      </c>
    </row>
    <row r="58" spans="1:14" ht="12" customHeight="1">
      <c r="A58" s="195" t="str">
        <f>A31</f>
        <v>Redemption of shares</v>
      </c>
      <c r="B58" s="360">
        <f t="shared" ref="B58:L58" si="22">-B31</f>
        <v>0</v>
      </c>
      <c r="C58" s="297">
        <f t="shared" si="22"/>
        <v>0</v>
      </c>
      <c r="D58" s="297">
        <f t="shared" si="22"/>
        <v>0</v>
      </c>
      <c r="E58" s="297">
        <f t="shared" si="22"/>
        <v>0</v>
      </c>
      <c r="F58" s="360">
        <f t="shared" si="22"/>
        <v>0</v>
      </c>
      <c r="G58" s="284">
        <f t="shared" si="22"/>
        <v>9705</v>
      </c>
      <c r="H58" s="297">
        <f t="shared" si="22"/>
        <v>0</v>
      </c>
      <c r="I58" s="297">
        <f t="shared" si="22"/>
        <v>0</v>
      </c>
      <c r="J58" s="360">
        <f t="shared" si="22"/>
        <v>0</v>
      </c>
      <c r="K58" s="297">
        <f t="shared" si="22"/>
        <v>0</v>
      </c>
      <c r="L58" s="297">
        <f t="shared" si="22"/>
        <v>0</v>
      </c>
      <c r="M58" s="297">
        <f t="shared" si="20"/>
        <v>0</v>
      </c>
      <c r="N58" s="360">
        <f t="shared" si="20"/>
        <v>0</v>
      </c>
    </row>
    <row r="59" spans="1:14" ht="12" customHeight="1">
      <c r="A59" s="195" t="s">
        <v>346</v>
      </c>
      <c r="B59" s="360">
        <f t="shared" ref="B59:K59" si="23">-B28</f>
        <v>0</v>
      </c>
      <c r="C59" s="297">
        <f t="shared" si="23"/>
        <v>0</v>
      </c>
      <c r="D59" s="297">
        <f t="shared" si="23"/>
        <v>0</v>
      </c>
      <c r="E59" s="297">
        <f t="shared" si="23"/>
        <v>0</v>
      </c>
      <c r="F59" s="360">
        <f t="shared" si="23"/>
        <v>0</v>
      </c>
      <c r="G59" s="284">
        <f t="shared" si="23"/>
        <v>4002</v>
      </c>
      <c r="H59" s="297">
        <f t="shared" si="23"/>
        <v>0</v>
      </c>
      <c r="I59" s="297">
        <f>-I28</f>
        <v>0</v>
      </c>
      <c r="J59" s="360">
        <f t="shared" si="23"/>
        <v>0</v>
      </c>
      <c r="K59" s="297">
        <f t="shared" si="23"/>
        <v>0</v>
      </c>
      <c r="L59" s="297">
        <f t="shared" ref="L59:N59" si="24">-L28</f>
        <v>0</v>
      </c>
      <c r="M59" s="297">
        <f t="shared" si="24"/>
        <v>0</v>
      </c>
      <c r="N59" s="360">
        <f t="shared" si="24"/>
        <v>0</v>
      </c>
    </row>
    <row r="60" spans="1:14" ht="12" customHeight="1">
      <c r="A60" s="182" t="s">
        <v>151</v>
      </c>
      <c r="B60" s="248">
        <f t="shared" ref="B60:H60" si="25">-B22-B23</f>
        <v>61</v>
      </c>
      <c r="C60" s="247">
        <f t="shared" si="25"/>
        <v>124</v>
      </c>
      <c r="D60" s="247">
        <f t="shared" si="25"/>
        <v>325</v>
      </c>
      <c r="E60" s="247">
        <f t="shared" si="25"/>
        <v>-1550</v>
      </c>
      <c r="F60" s="248">
        <f t="shared" si="25"/>
        <v>669</v>
      </c>
      <c r="G60" s="247">
        <f t="shared" si="25"/>
        <v>-40</v>
      </c>
      <c r="H60" s="247">
        <f t="shared" si="25"/>
        <v>772</v>
      </c>
      <c r="I60" s="284">
        <f>-I22-I23</f>
        <v>8</v>
      </c>
      <c r="J60" s="382">
        <f>-J22-J23</f>
        <v>185</v>
      </c>
      <c r="K60" s="284">
        <f>-K22-K23</f>
        <v>817</v>
      </c>
      <c r="L60" s="284">
        <f>-L22-L23</f>
        <v>6525</v>
      </c>
      <c r="M60" s="284">
        <f>-M22-M23</f>
        <v>179</v>
      </c>
      <c r="N60" s="382">
        <f t="shared" ref="N60" si="26">-N22-N23</f>
        <v>4084</v>
      </c>
    </row>
    <row r="61" spans="1:14" ht="12" customHeight="1">
      <c r="A61" s="182" t="s">
        <v>385</v>
      </c>
      <c r="B61" s="284">
        <v>360</v>
      </c>
      <c r="C61" s="284">
        <v>-798</v>
      </c>
      <c r="D61" s="284">
        <v>-825</v>
      </c>
      <c r="E61" s="284">
        <v>-153</v>
      </c>
      <c r="F61" s="382">
        <v>-835</v>
      </c>
      <c r="G61" s="284">
        <v>1071</v>
      </c>
      <c r="H61" s="435">
        <v>-296</v>
      </c>
      <c r="I61" s="284">
        <v>271</v>
      </c>
      <c r="J61" s="382">
        <v>83</v>
      </c>
      <c r="K61" s="284">
        <v>268</v>
      </c>
      <c r="L61" s="284">
        <v>22</v>
      </c>
      <c r="M61" s="284">
        <v>78</v>
      </c>
      <c r="N61" s="382">
        <v>-213</v>
      </c>
    </row>
    <row r="62" spans="1:14" ht="12" customHeight="1">
      <c r="A62" s="182" t="s">
        <v>199</v>
      </c>
      <c r="B62" s="226">
        <v>0</v>
      </c>
      <c r="C62" s="226">
        <v>0</v>
      </c>
      <c r="D62" s="226">
        <v>0</v>
      </c>
      <c r="E62" s="437">
        <v>-737</v>
      </c>
      <c r="F62" s="226">
        <v>0</v>
      </c>
      <c r="G62" s="226">
        <v>0</v>
      </c>
      <c r="H62" s="226">
        <v>0</v>
      </c>
      <c r="I62" s="226">
        <v>0</v>
      </c>
      <c r="J62" s="380">
        <v>0</v>
      </c>
      <c r="K62" s="226">
        <v>0</v>
      </c>
      <c r="L62" s="226">
        <v>0</v>
      </c>
      <c r="M62" s="226">
        <v>0</v>
      </c>
      <c r="N62" s="380">
        <v>0</v>
      </c>
    </row>
    <row r="63" spans="1:14" ht="12" customHeight="1">
      <c r="A63" s="182" t="s">
        <v>183</v>
      </c>
      <c r="B63" s="226">
        <v>0</v>
      </c>
      <c r="C63" s="284">
        <v>655</v>
      </c>
      <c r="D63" s="226">
        <v>0</v>
      </c>
      <c r="E63" s="438">
        <v>0</v>
      </c>
      <c r="F63" s="226">
        <v>0</v>
      </c>
      <c r="G63" s="226">
        <v>0</v>
      </c>
      <c r="H63" s="436">
        <v>0</v>
      </c>
      <c r="I63" s="438">
        <v>0</v>
      </c>
      <c r="J63" s="482">
        <v>0</v>
      </c>
      <c r="K63" s="482">
        <v>0</v>
      </c>
      <c r="L63" s="482">
        <v>0</v>
      </c>
      <c r="M63" s="482">
        <v>0</v>
      </c>
      <c r="N63" s="481">
        <v>0</v>
      </c>
    </row>
    <row r="64" spans="1:14" s="160" customFormat="1" ht="12" customHeight="1">
      <c r="A64" s="186" t="s">
        <v>68</v>
      </c>
      <c r="B64" s="361">
        <f t="shared" ref="B64:H64" si="27">SUM(B50:B63)</f>
        <v>3510</v>
      </c>
      <c r="C64" s="361">
        <f t="shared" si="27"/>
        <v>4838</v>
      </c>
      <c r="D64" s="361">
        <f t="shared" si="27"/>
        <v>5008</v>
      </c>
      <c r="E64" s="361">
        <f t="shared" si="27"/>
        <v>5500</v>
      </c>
      <c r="F64" s="383">
        <f t="shared" si="27"/>
        <v>2724</v>
      </c>
      <c r="G64" s="361">
        <f t="shared" si="27"/>
        <v>3066</v>
      </c>
      <c r="H64" s="361">
        <f t="shared" si="27"/>
        <v>3373</v>
      </c>
      <c r="I64" s="361">
        <f>SUM(I50:I63)</f>
        <v>4970</v>
      </c>
      <c r="J64" s="383">
        <f>SUM(J50:J63)</f>
        <v>2529</v>
      </c>
      <c r="K64" s="361">
        <f>SUM(K50:K63)</f>
        <v>2369</v>
      </c>
      <c r="L64" s="361">
        <f>SUM(L50:L63)</f>
        <v>4643</v>
      </c>
      <c r="M64" s="361">
        <f>SUM(M50:M63)</f>
        <v>5084</v>
      </c>
      <c r="N64" s="383">
        <f t="shared" ref="N64" si="28">SUM(N50:N63)</f>
        <v>3825</v>
      </c>
    </row>
    <row r="65" spans="1:14" ht="12" customHeight="1">
      <c r="A65" s="280"/>
      <c r="B65" s="246"/>
      <c r="C65" s="161"/>
      <c r="D65" s="161"/>
      <c r="E65" s="161"/>
      <c r="F65" s="161"/>
      <c r="G65" s="161"/>
      <c r="K65" s="161"/>
      <c r="L65" s="161"/>
      <c r="M65" s="161"/>
    </row>
    <row r="66" spans="1:14" ht="12" customHeight="1">
      <c r="A66" s="428" t="s">
        <v>250</v>
      </c>
      <c r="B66" s="248"/>
      <c r="C66" s="247"/>
      <c r="D66" s="247"/>
      <c r="E66" s="247"/>
      <c r="F66" s="247"/>
      <c r="G66" s="247"/>
      <c r="H66" s="240"/>
      <c r="I66" s="247"/>
      <c r="J66" s="247"/>
      <c r="N66" s="247"/>
    </row>
    <row r="67" spans="1:14" ht="12" customHeight="1">
      <c r="A67" s="428" t="s">
        <v>383</v>
      </c>
      <c r="B67" s="246"/>
      <c r="C67" s="161"/>
      <c r="D67" s="161"/>
      <c r="E67" s="161"/>
      <c r="F67" s="161"/>
      <c r="G67" s="161"/>
    </row>
  </sheetData>
  <pageMargins left="0.70866141732283472" right="0.70866141732283472" top="0.74803149606299213" bottom="0.74803149606299213" header="0.31496062992125984" footer="0.31496062992125984"/>
  <pageSetup paperSize="9" scale="50" orientation="portrait" r:id="rId1"/>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59"/>
  <sheetViews>
    <sheetView showGridLines="0" zoomScale="90" zoomScaleNormal="90" workbookViewId="0">
      <selection activeCell="L35" sqref="L35"/>
    </sheetView>
  </sheetViews>
  <sheetFormatPr defaultColWidth="9.140625" defaultRowHeight="12.75"/>
  <cols>
    <col min="1" max="1" width="38.140625" style="148" customWidth="1"/>
    <col min="2" max="3" width="9.28515625" style="154" customWidth="1"/>
    <col min="4" max="4" width="9.140625" style="102"/>
    <col min="5" max="16384" width="9.140625" style="148"/>
  </cols>
  <sheetData>
    <row r="1" spans="1:10">
      <c r="A1" s="167" t="s">
        <v>11</v>
      </c>
      <c r="B1" s="121"/>
      <c r="C1" s="121"/>
      <c r="D1" s="121"/>
      <c r="E1" s="167"/>
      <c r="F1" s="121"/>
      <c r="G1" s="121"/>
      <c r="H1" s="121"/>
      <c r="I1" s="121"/>
      <c r="J1" s="553"/>
    </row>
    <row r="2" spans="1:10">
      <c r="A2" s="167" t="s">
        <v>174</v>
      </c>
      <c r="B2" s="121"/>
      <c r="C2" s="121"/>
      <c r="D2" s="121"/>
      <c r="E2" s="167"/>
      <c r="F2" s="121"/>
      <c r="G2" s="121"/>
      <c r="H2" s="121"/>
      <c r="I2" s="121"/>
      <c r="J2" s="553"/>
    </row>
    <row r="3" spans="1:10">
      <c r="A3" s="167" t="s">
        <v>39</v>
      </c>
      <c r="B3" s="171">
        <v>2018</v>
      </c>
      <c r="C3" s="171"/>
      <c r="D3" s="171"/>
      <c r="E3" s="167"/>
      <c r="F3" s="171">
        <v>2019</v>
      </c>
      <c r="G3" s="171"/>
      <c r="H3" s="171"/>
      <c r="I3" s="171"/>
      <c r="J3" s="554">
        <v>2020</v>
      </c>
    </row>
    <row r="4" spans="1:10">
      <c r="A4" s="168" t="s">
        <v>0</v>
      </c>
      <c r="B4" s="170" t="s">
        <v>9</v>
      </c>
      <c r="C4" s="170" t="s">
        <v>8</v>
      </c>
      <c r="D4" s="170" t="s">
        <v>7</v>
      </c>
      <c r="E4" s="306" t="s">
        <v>10</v>
      </c>
      <c r="F4" s="170" t="s">
        <v>9</v>
      </c>
      <c r="G4" s="170" t="s">
        <v>8</v>
      </c>
      <c r="H4" s="170" t="s">
        <v>7</v>
      </c>
      <c r="I4" s="170" t="s">
        <v>10</v>
      </c>
      <c r="J4" s="555" t="s">
        <v>9</v>
      </c>
    </row>
    <row r="5" spans="1:10" s="1" customFormat="1">
      <c r="A5" s="169" t="s">
        <v>143</v>
      </c>
      <c r="B5" s="356">
        <v>1</v>
      </c>
      <c r="C5" s="356">
        <v>1</v>
      </c>
      <c r="D5" s="356">
        <v>0</v>
      </c>
      <c r="E5" s="466">
        <v>0</v>
      </c>
      <c r="F5" s="356">
        <v>0</v>
      </c>
      <c r="G5" s="356">
        <v>0</v>
      </c>
      <c r="H5" s="356">
        <v>3</v>
      </c>
      <c r="I5" s="356">
        <v>3</v>
      </c>
      <c r="J5" s="556">
        <v>4</v>
      </c>
    </row>
    <row r="6" spans="1:10">
      <c r="A6" s="169" t="s">
        <v>142</v>
      </c>
      <c r="B6" s="356">
        <v>-4</v>
      </c>
      <c r="C6" s="356">
        <v>2</v>
      </c>
      <c r="D6" s="356">
        <v>7</v>
      </c>
      <c r="E6" s="466">
        <v>5</v>
      </c>
      <c r="F6" s="356">
        <v>7</v>
      </c>
      <c r="G6" s="356">
        <v>4</v>
      </c>
      <c r="H6" s="356">
        <v>7</v>
      </c>
      <c r="I6" s="356">
        <v>4</v>
      </c>
      <c r="J6" s="556">
        <v>3</v>
      </c>
    </row>
    <row r="7" spans="1:10">
      <c r="A7" s="169" t="s">
        <v>358</v>
      </c>
      <c r="B7" s="356">
        <v>9</v>
      </c>
      <c r="C7" s="356">
        <v>10</v>
      </c>
      <c r="D7" s="356">
        <v>-1</v>
      </c>
      <c r="E7" s="466">
        <v>1</v>
      </c>
      <c r="F7" s="356">
        <v>1</v>
      </c>
      <c r="G7" s="356">
        <v>2</v>
      </c>
      <c r="H7" s="356">
        <v>6</v>
      </c>
      <c r="I7" s="356">
        <v>1</v>
      </c>
      <c r="J7" s="556">
        <v>-2</v>
      </c>
    </row>
    <row r="8" spans="1:10">
      <c r="A8" s="169" t="s">
        <v>144</v>
      </c>
      <c r="B8" s="357">
        <f t="shared" ref="B8:G8" si="0">SUM(B5:B7)</f>
        <v>6</v>
      </c>
      <c r="C8" s="356">
        <f t="shared" si="0"/>
        <v>13</v>
      </c>
      <c r="D8" s="356">
        <f t="shared" si="0"/>
        <v>6</v>
      </c>
      <c r="E8" s="466">
        <f t="shared" si="0"/>
        <v>6</v>
      </c>
      <c r="F8" s="357">
        <f t="shared" si="0"/>
        <v>8</v>
      </c>
      <c r="G8" s="262">
        <f t="shared" si="0"/>
        <v>6</v>
      </c>
      <c r="H8" s="262">
        <f t="shared" ref="H8:I8" si="1">SUM(H5:H7)</f>
        <v>16</v>
      </c>
      <c r="I8" s="262">
        <f t="shared" si="1"/>
        <v>8</v>
      </c>
      <c r="J8" s="556">
        <v>5</v>
      </c>
    </row>
    <row r="9" spans="1:10">
      <c r="A9" s="168" t="s">
        <v>2</v>
      </c>
      <c r="B9" s="170" t="str">
        <f>+B$4</f>
        <v>Q1</v>
      </c>
      <c r="C9" s="170" t="str">
        <f>+C$4</f>
        <v>Q2</v>
      </c>
      <c r="D9" s="170" t="str">
        <f>+D$4</f>
        <v>Q3</v>
      </c>
      <c r="E9" s="306" t="str">
        <f>+E$4</f>
        <v>Q4</v>
      </c>
      <c r="F9" s="170" t="str">
        <f>+F4</f>
        <v>Q1</v>
      </c>
      <c r="G9" s="170" t="str">
        <f>+G4</f>
        <v>Q2</v>
      </c>
      <c r="H9" s="170" t="str">
        <f>+H4</f>
        <v>Q3</v>
      </c>
      <c r="I9" s="170" t="str">
        <f>+I4</f>
        <v>Q4</v>
      </c>
      <c r="J9" s="555" t="str">
        <f>+J4</f>
        <v>Q1</v>
      </c>
    </row>
    <row r="10" spans="1:10">
      <c r="A10" s="169" t="s">
        <v>143</v>
      </c>
      <c r="B10" s="262">
        <v>1</v>
      </c>
      <c r="C10" s="262">
        <v>1</v>
      </c>
      <c r="D10" s="262">
        <v>0</v>
      </c>
      <c r="E10" s="467">
        <v>0</v>
      </c>
      <c r="F10" s="262">
        <v>1</v>
      </c>
      <c r="G10" s="262">
        <v>1</v>
      </c>
      <c r="H10" s="262">
        <v>1</v>
      </c>
      <c r="I10" s="262">
        <v>2</v>
      </c>
      <c r="J10" s="557">
        <v>2</v>
      </c>
    </row>
    <row r="11" spans="1:10">
      <c r="A11" s="169" t="s">
        <v>142</v>
      </c>
      <c r="B11" s="262">
        <v>-4</v>
      </c>
      <c r="C11" s="262">
        <v>3</v>
      </c>
      <c r="D11" s="262">
        <v>6</v>
      </c>
      <c r="E11" s="467">
        <v>4</v>
      </c>
      <c r="F11" s="262">
        <v>6</v>
      </c>
      <c r="G11" s="262">
        <v>4</v>
      </c>
      <c r="H11" s="262">
        <v>7</v>
      </c>
      <c r="I11" s="262">
        <v>4</v>
      </c>
      <c r="J11" s="557">
        <v>3</v>
      </c>
    </row>
    <row r="12" spans="1:10">
      <c r="A12" s="169" t="s">
        <v>358</v>
      </c>
      <c r="B12" s="262">
        <v>13</v>
      </c>
      <c r="C12" s="262">
        <v>12</v>
      </c>
      <c r="D12" s="262">
        <v>4</v>
      </c>
      <c r="E12" s="467">
        <v>7</v>
      </c>
      <c r="F12" s="262">
        <v>5</v>
      </c>
      <c r="G12" s="262">
        <v>3</v>
      </c>
      <c r="H12" s="262">
        <v>7</v>
      </c>
      <c r="I12" s="262">
        <v>3</v>
      </c>
      <c r="J12" s="557">
        <v>-3</v>
      </c>
    </row>
    <row r="13" spans="1:10">
      <c r="A13" s="169" t="s">
        <v>144</v>
      </c>
      <c r="B13" s="262">
        <f t="shared" ref="B13:G13" si="2">SUM(B10:B12)</f>
        <v>10</v>
      </c>
      <c r="C13" s="262">
        <f t="shared" si="2"/>
        <v>16</v>
      </c>
      <c r="D13" s="262">
        <f t="shared" si="2"/>
        <v>10</v>
      </c>
      <c r="E13" s="467">
        <f t="shared" si="2"/>
        <v>11</v>
      </c>
      <c r="F13" s="262">
        <f t="shared" si="2"/>
        <v>12</v>
      </c>
      <c r="G13" s="262">
        <f t="shared" si="2"/>
        <v>8</v>
      </c>
      <c r="H13" s="262">
        <f t="shared" ref="H13:I13" si="3">SUM(H10:H12)</f>
        <v>15</v>
      </c>
      <c r="I13" s="262">
        <f t="shared" si="3"/>
        <v>9</v>
      </c>
      <c r="J13" s="557">
        <v>2</v>
      </c>
    </row>
    <row r="14" spans="1:10">
      <c r="A14" s="168" t="s">
        <v>192</v>
      </c>
      <c r="B14" s="170" t="str">
        <f>+B$4</f>
        <v>Q1</v>
      </c>
      <c r="C14" s="170" t="str">
        <f>+C$4</f>
        <v>Q2</v>
      </c>
      <c r="D14" s="170" t="str">
        <f>+D$4</f>
        <v>Q3</v>
      </c>
      <c r="E14" s="306" t="str">
        <f>+E$4</f>
        <v>Q4</v>
      </c>
      <c r="F14" s="170" t="str">
        <f>+F9</f>
        <v>Q1</v>
      </c>
      <c r="G14" s="170" t="str">
        <f>+G9</f>
        <v>Q2</v>
      </c>
      <c r="H14" s="170" t="str">
        <f>+H9</f>
        <v>Q3</v>
      </c>
      <c r="I14" s="170" t="str">
        <f>+I9</f>
        <v>Q4</v>
      </c>
      <c r="J14" s="555" t="str">
        <f>+J9</f>
        <v>Q1</v>
      </c>
    </row>
    <row r="15" spans="1:10">
      <c r="A15" s="169" t="s">
        <v>143</v>
      </c>
      <c r="B15" s="262">
        <v>2</v>
      </c>
      <c r="C15" s="262">
        <v>2</v>
      </c>
      <c r="D15" s="262">
        <v>2</v>
      </c>
      <c r="E15" s="467">
        <v>2</v>
      </c>
      <c r="F15" s="262">
        <v>0</v>
      </c>
      <c r="G15" s="262">
        <v>0</v>
      </c>
      <c r="H15" s="262">
        <v>7</v>
      </c>
      <c r="I15" s="262">
        <v>7</v>
      </c>
      <c r="J15" s="557">
        <v>7</v>
      </c>
    </row>
    <row r="16" spans="1:10">
      <c r="A16" s="169" t="s">
        <v>142</v>
      </c>
      <c r="B16" s="262">
        <v>-5</v>
      </c>
      <c r="C16" s="262">
        <v>2</v>
      </c>
      <c r="D16" s="262">
        <v>9</v>
      </c>
      <c r="E16" s="467">
        <v>6</v>
      </c>
      <c r="F16" s="262">
        <v>8</v>
      </c>
      <c r="G16" s="262">
        <v>4</v>
      </c>
      <c r="H16" s="262">
        <v>9</v>
      </c>
      <c r="I16" s="262">
        <v>5</v>
      </c>
      <c r="J16" s="557">
        <v>5</v>
      </c>
    </row>
    <row r="17" spans="1:10">
      <c r="A17" s="169" t="s">
        <v>358</v>
      </c>
      <c r="B17" s="262">
        <v>2</v>
      </c>
      <c r="C17" s="262">
        <v>8</v>
      </c>
      <c r="D17" s="262">
        <v>-19</v>
      </c>
      <c r="E17" s="467">
        <v>-17</v>
      </c>
      <c r="F17" s="262">
        <v>-13</v>
      </c>
      <c r="G17" s="262">
        <v>-7</v>
      </c>
      <c r="H17" s="262">
        <v>21</v>
      </c>
      <c r="I17" s="262">
        <v>9</v>
      </c>
      <c r="J17" s="557">
        <v>13</v>
      </c>
    </row>
    <row r="18" spans="1:10">
      <c r="A18" s="169" t="s">
        <v>144</v>
      </c>
      <c r="B18" s="262">
        <f t="shared" ref="B18:G18" si="4">SUM(B15:B17)</f>
        <v>-1</v>
      </c>
      <c r="C18" s="262">
        <f t="shared" si="4"/>
        <v>12</v>
      </c>
      <c r="D18" s="262">
        <f t="shared" si="4"/>
        <v>-8</v>
      </c>
      <c r="E18" s="467">
        <f t="shared" si="4"/>
        <v>-9</v>
      </c>
      <c r="F18" s="262">
        <f t="shared" si="4"/>
        <v>-5</v>
      </c>
      <c r="G18" s="262">
        <f t="shared" si="4"/>
        <v>-3</v>
      </c>
      <c r="H18" s="262">
        <f t="shared" ref="H18:I18" si="5">SUM(H15:H17)</f>
        <v>37</v>
      </c>
      <c r="I18" s="262">
        <f t="shared" si="5"/>
        <v>21</v>
      </c>
      <c r="J18" s="557">
        <v>25</v>
      </c>
    </row>
    <row r="19" spans="1:10">
      <c r="A19" s="168" t="s">
        <v>3</v>
      </c>
      <c r="B19" s="170" t="str">
        <f>+B$4</f>
        <v>Q1</v>
      </c>
      <c r="C19" s="170" t="str">
        <f>+C$4</f>
        <v>Q2</v>
      </c>
      <c r="D19" s="170" t="str">
        <f>+D$4</f>
        <v>Q3</v>
      </c>
      <c r="E19" s="306" t="str">
        <f>+E$4</f>
        <v>Q4</v>
      </c>
      <c r="F19" s="170" t="str">
        <f>+F14</f>
        <v>Q1</v>
      </c>
      <c r="G19" s="170" t="str">
        <f>+G14</f>
        <v>Q2</v>
      </c>
      <c r="H19" s="170" t="str">
        <f>+H14</f>
        <v>Q3</v>
      </c>
      <c r="I19" s="170" t="str">
        <f>+I14</f>
        <v>Q4</v>
      </c>
      <c r="J19" s="555" t="str">
        <f>+J14</f>
        <v>Q1</v>
      </c>
    </row>
    <row r="20" spans="1:10">
      <c r="A20" s="169" t="s">
        <v>143</v>
      </c>
      <c r="B20" s="150">
        <v>0</v>
      </c>
      <c r="C20" s="150">
        <v>0</v>
      </c>
      <c r="D20" s="150">
        <v>0</v>
      </c>
      <c r="E20" s="468">
        <v>0</v>
      </c>
      <c r="F20" s="150">
        <v>0</v>
      </c>
      <c r="G20" s="150">
        <v>0</v>
      </c>
      <c r="H20" s="150">
        <v>0</v>
      </c>
      <c r="I20" s="150">
        <v>0</v>
      </c>
      <c r="J20" s="558">
        <v>3</v>
      </c>
    </row>
    <row r="21" spans="1:10">
      <c r="A21" s="169" t="s">
        <v>142</v>
      </c>
      <c r="B21" s="150">
        <v>-3</v>
      </c>
      <c r="C21" s="150">
        <v>3</v>
      </c>
      <c r="D21" s="150">
        <v>7</v>
      </c>
      <c r="E21" s="468">
        <v>6</v>
      </c>
      <c r="F21" s="150">
        <v>6</v>
      </c>
      <c r="G21" s="150">
        <v>4</v>
      </c>
      <c r="H21" s="150">
        <v>6</v>
      </c>
      <c r="I21" s="150">
        <v>3</v>
      </c>
      <c r="J21" s="558">
        <v>3</v>
      </c>
    </row>
    <row r="22" spans="1:10">
      <c r="A22" s="169" t="s">
        <v>358</v>
      </c>
      <c r="B22" s="150">
        <v>9</v>
      </c>
      <c r="C22" s="150">
        <v>8</v>
      </c>
      <c r="D22" s="150">
        <v>4</v>
      </c>
      <c r="E22" s="468">
        <v>4</v>
      </c>
      <c r="F22" s="150">
        <v>-4</v>
      </c>
      <c r="G22" s="150">
        <v>-1</v>
      </c>
      <c r="H22" s="150">
        <v>-4</v>
      </c>
      <c r="I22" s="150">
        <v>-11</v>
      </c>
      <c r="J22" s="558">
        <v>-11</v>
      </c>
    </row>
    <row r="23" spans="1:10">
      <c r="A23" s="169" t="s">
        <v>144</v>
      </c>
      <c r="B23" s="150">
        <f t="shared" ref="B23:G23" si="6">SUM(B20:B22)</f>
        <v>6</v>
      </c>
      <c r="C23" s="150">
        <f t="shared" si="6"/>
        <v>11</v>
      </c>
      <c r="D23" s="150">
        <f t="shared" si="6"/>
        <v>11</v>
      </c>
      <c r="E23" s="468">
        <f t="shared" si="6"/>
        <v>10</v>
      </c>
      <c r="F23" s="150">
        <f t="shared" si="6"/>
        <v>2</v>
      </c>
      <c r="G23" s="150">
        <f t="shared" si="6"/>
        <v>3</v>
      </c>
      <c r="H23" s="150">
        <f t="shared" ref="H23:I23" si="7">SUM(H20:H22)</f>
        <v>2</v>
      </c>
      <c r="I23" s="150">
        <f t="shared" si="7"/>
        <v>-8</v>
      </c>
      <c r="J23" s="558">
        <v>-5</v>
      </c>
    </row>
    <row r="24" spans="1:10">
      <c r="A24" s="168" t="s">
        <v>197</v>
      </c>
      <c r="B24" s="170" t="str">
        <f>+B$4</f>
        <v>Q1</v>
      </c>
      <c r="C24" s="170" t="str">
        <f>+C$4</f>
        <v>Q2</v>
      </c>
      <c r="D24" s="170" t="str">
        <f>+D$4</f>
        <v>Q3</v>
      </c>
      <c r="E24" s="306" t="str">
        <f>+E$4</f>
        <v>Q4</v>
      </c>
      <c r="F24" s="170" t="str">
        <f>+F19</f>
        <v>Q1</v>
      </c>
      <c r="G24" s="170" t="str">
        <f>+G19</f>
        <v>Q2</v>
      </c>
      <c r="H24" s="170" t="str">
        <f>+H19</f>
        <v>Q3</v>
      </c>
      <c r="I24" s="170" t="str">
        <f>+I19</f>
        <v>Q4</v>
      </c>
      <c r="J24" s="555" t="str">
        <f>+J19</f>
        <v>Q1</v>
      </c>
    </row>
    <row r="25" spans="1:10">
      <c r="A25" s="169" t="s">
        <v>143</v>
      </c>
      <c r="B25" s="356">
        <v>2</v>
      </c>
      <c r="C25" s="356">
        <v>-2</v>
      </c>
      <c r="D25" s="356">
        <v>-4</v>
      </c>
      <c r="E25" s="466">
        <v>-4</v>
      </c>
      <c r="F25" s="356">
        <v>-3</v>
      </c>
      <c r="G25" s="356">
        <v>-1</v>
      </c>
      <c r="H25" s="356">
        <v>3</v>
      </c>
      <c r="I25" s="356">
        <v>3</v>
      </c>
      <c r="J25" s="556">
        <v>2</v>
      </c>
    </row>
    <row r="26" spans="1:10">
      <c r="A26" s="169" t="s">
        <v>142</v>
      </c>
      <c r="B26" s="356">
        <v>-4</v>
      </c>
      <c r="C26" s="356">
        <v>2</v>
      </c>
      <c r="D26" s="356">
        <v>6</v>
      </c>
      <c r="E26" s="466">
        <v>4</v>
      </c>
      <c r="F26" s="356">
        <v>7</v>
      </c>
      <c r="G26" s="356">
        <v>4</v>
      </c>
      <c r="H26" s="356">
        <v>5</v>
      </c>
      <c r="I26" s="356">
        <v>3</v>
      </c>
      <c r="J26" s="556">
        <v>2</v>
      </c>
    </row>
    <row r="27" spans="1:10">
      <c r="A27" s="169" t="s">
        <v>358</v>
      </c>
      <c r="B27" s="356">
        <v>16</v>
      </c>
      <c r="C27" s="356">
        <v>5</v>
      </c>
      <c r="D27" s="356">
        <v>13</v>
      </c>
      <c r="E27" s="466">
        <v>11</v>
      </c>
      <c r="F27" s="356">
        <v>19</v>
      </c>
      <c r="G27" s="356">
        <v>10</v>
      </c>
      <c r="H27" s="356">
        <v>-2</v>
      </c>
      <c r="I27" s="356">
        <v>-2</v>
      </c>
      <c r="J27" s="556">
        <v>-11</v>
      </c>
    </row>
    <row r="28" spans="1:10">
      <c r="A28" s="169" t="s">
        <v>144</v>
      </c>
      <c r="B28" s="356">
        <f t="shared" ref="B28:G28" si="8">SUM(B25:B27)</f>
        <v>14</v>
      </c>
      <c r="C28" s="356">
        <f t="shared" si="8"/>
        <v>5</v>
      </c>
      <c r="D28" s="356">
        <f t="shared" si="8"/>
        <v>15</v>
      </c>
      <c r="E28" s="466">
        <f t="shared" si="8"/>
        <v>11</v>
      </c>
      <c r="F28" s="356">
        <f t="shared" si="8"/>
        <v>23</v>
      </c>
      <c r="G28" s="356">
        <f t="shared" si="8"/>
        <v>13</v>
      </c>
      <c r="H28" s="356">
        <f t="shared" ref="H28:I28" si="9">SUM(H25:H27)</f>
        <v>6</v>
      </c>
      <c r="I28" s="356">
        <f t="shared" si="9"/>
        <v>4</v>
      </c>
      <c r="J28" s="556">
        <v>-7</v>
      </c>
    </row>
    <row r="29" spans="1:10">
      <c r="A29" s="169"/>
      <c r="B29" s="28"/>
      <c r="C29" s="28"/>
      <c r="D29" s="28"/>
      <c r="E29" s="469"/>
      <c r="J29" s="559"/>
    </row>
    <row r="30" spans="1:10">
      <c r="A30" s="167" t="s">
        <v>174</v>
      </c>
      <c r="B30" s="121"/>
      <c r="C30" s="121"/>
      <c r="D30" s="121"/>
      <c r="E30" s="470"/>
      <c r="F30" s="121"/>
      <c r="G30" s="121"/>
      <c r="H30" s="121"/>
      <c r="I30" s="121"/>
      <c r="J30" s="553"/>
    </row>
    <row r="31" spans="1:10">
      <c r="A31" s="167" t="s">
        <v>141</v>
      </c>
      <c r="B31" s="171">
        <v>2018</v>
      </c>
      <c r="C31" s="171"/>
      <c r="D31" s="171"/>
      <c r="E31" s="471"/>
      <c r="F31" s="171">
        <v>2019</v>
      </c>
      <c r="G31" s="171"/>
      <c r="H31" s="171"/>
      <c r="I31" s="171"/>
      <c r="J31" s="554">
        <v>2020</v>
      </c>
    </row>
    <row r="32" spans="1:10">
      <c r="A32" s="168" t="s">
        <v>0</v>
      </c>
      <c r="B32" s="170" t="s">
        <v>9</v>
      </c>
      <c r="C32" s="170" t="str">
        <f>$C$4</f>
        <v>Q2</v>
      </c>
      <c r="D32" s="170" t="str">
        <f>D4</f>
        <v>Q3</v>
      </c>
      <c r="E32" s="306" t="s">
        <v>10</v>
      </c>
      <c r="F32" s="170" t="s">
        <v>9</v>
      </c>
      <c r="G32" s="170" t="str">
        <f>+G24</f>
        <v>Q2</v>
      </c>
      <c r="H32" s="170" t="str">
        <f>+H24</f>
        <v>Q3</v>
      </c>
      <c r="I32" s="170" t="str">
        <f>+I24</f>
        <v>Q4</v>
      </c>
      <c r="J32" s="555" t="s">
        <v>9</v>
      </c>
    </row>
    <row r="33" spans="1:10">
      <c r="A33" s="169" t="s">
        <v>143</v>
      </c>
      <c r="B33" s="356">
        <v>1</v>
      </c>
      <c r="C33" s="356">
        <v>1</v>
      </c>
      <c r="D33" s="356">
        <v>0</v>
      </c>
      <c r="E33" s="466">
        <v>0</v>
      </c>
      <c r="F33" s="356">
        <v>0</v>
      </c>
      <c r="G33" s="356">
        <v>0</v>
      </c>
      <c r="H33" s="356">
        <v>2</v>
      </c>
      <c r="I33" s="356">
        <v>3</v>
      </c>
      <c r="J33" s="556">
        <v>4</v>
      </c>
    </row>
    <row r="34" spans="1:10">
      <c r="A34" s="169" t="s">
        <v>142</v>
      </c>
      <c r="B34" s="356">
        <v>-4</v>
      </c>
      <c r="C34" s="356">
        <v>2</v>
      </c>
      <c r="D34" s="356">
        <v>7</v>
      </c>
      <c r="E34" s="466">
        <v>5</v>
      </c>
      <c r="F34" s="356">
        <v>6</v>
      </c>
      <c r="G34" s="356">
        <v>4</v>
      </c>
      <c r="H34" s="356">
        <v>7</v>
      </c>
      <c r="I34" s="356">
        <v>4</v>
      </c>
      <c r="J34" s="556">
        <v>3</v>
      </c>
    </row>
    <row r="35" spans="1:10">
      <c r="A35" s="169" t="s">
        <v>358</v>
      </c>
      <c r="B35" s="356">
        <v>9</v>
      </c>
      <c r="C35" s="356">
        <v>11</v>
      </c>
      <c r="D35" s="356">
        <v>6</v>
      </c>
      <c r="E35" s="466">
        <v>7</v>
      </c>
      <c r="F35" s="356">
        <v>4</v>
      </c>
      <c r="G35" s="356">
        <v>1</v>
      </c>
      <c r="H35" s="356">
        <v>4</v>
      </c>
      <c r="I35" s="356">
        <v>1</v>
      </c>
      <c r="J35" s="556">
        <v>-3</v>
      </c>
    </row>
    <row r="36" spans="1:10">
      <c r="A36" s="169" t="s">
        <v>144</v>
      </c>
      <c r="B36" s="356">
        <f t="shared" ref="B36:G36" si="10">SUM(B33:B35)</f>
        <v>6</v>
      </c>
      <c r="C36" s="356">
        <f t="shared" si="10"/>
        <v>14</v>
      </c>
      <c r="D36" s="356">
        <f t="shared" si="10"/>
        <v>13</v>
      </c>
      <c r="E36" s="466">
        <f t="shared" si="10"/>
        <v>12</v>
      </c>
      <c r="F36" s="356">
        <f t="shared" si="10"/>
        <v>10</v>
      </c>
      <c r="G36" s="356">
        <f t="shared" si="10"/>
        <v>5</v>
      </c>
      <c r="H36" s="356">
        <f t="shared" ref="H36:I36" si="11">SUM(H33:H35)</f>
        <v>13</v>
      </c>
      <c r="I36" s="356">
        <f t="shared" si="11"/>
        <v>8</v>
      </c>
      <c r="J36" s="556">
        <v>4</v>
      </c>
    </row>
    <row r="37" spans="1:10">
      <c r="A37" s="168" t="s">
        <v>248</v>
      </c>
      <c r="B37" s="170" t="s">
        <v>9</v>
      </c>
      <c r="C37" s="170" t="str">
        <f>$C$4</f>
        <v>Q2</v>
      </c>
      <c r="D37" s="170" t="str">
        <f>$D$4</f>
        <v>Q3</v>
      </c>
      <c r="E37" s="306" t="str">
        <f>E4</f>
        <v>Q4</v>
      </c>
      <c r="F37" s="170" t="s">
        <v>9</v>
      </c>
      <c r="G37" s="170" t="str">
        <f>+G32</f>
        <v>Q2</v>
      </c>
      <c r="H37" s="170" t="str">
        <f>+H32</f>
        <v>Q3</v>
      </c>
      <c r="I37" s="170" t="str">
        <f>+I32</f>
        <v>Q4</v>
      </c>
      <c r="J37" s="555" t="s">
        <v>9</v>
      </c>
    </row>
    <row r="38" spans="1:10">
      <c r="A38" s="169" t="s">
        <v>143</v>
      </c>
      <c r="B38" s="150">
        <v>1</v>
      </c>
      <c r="C38" s="150">
        <v>1</v>
      </c>
      <c r="D38" s="150">
        <v>1</v>
      </c>
      <c r="E38" s="468">
        <v>0</v>
      </c>
      <c r="F38" s="150">
        <v>1</v>
      </c>
      <c r="G38" s="150">
        <v>1</v>
      </c>
      <c r="H38" s="150">
        <v>1</v>
      </c>
      <c r="I38" s="150">
        <v>2</v>
      </c>
      <c r="J38" s="558">
        <v>3</v>
      </c>
    </row>
    <row r="39" spans="1:10">
      <c r="A39" s="169" t="s">
        <v>142</v>
      </c>
      <c r="B39" s="150">
        <v>-3</v>
      </c>
      <c r="C39" s="150">
        <v>3</v>
      </c>
      <c r="D39" s="150">
        <v>6</v>
      </c>
      <c r="E39" s="468">
        <v>4</v>
      </c>
      <c r="F39" s="150">
        <v>6</v>
      </c>
      <c r="G39" s="150">
        <v>3</v>
      </c>
      <c r="H39" s="150">
        <v>6</v>
      </c>
      <c r="I39" s="150">
        <v>4</v>
      </c>
      <c r="J39" s="558">
        <v>3</v>
      </c>
    </row>
    <row r="40" spans="1:10">
      <c r="A40" s="169" t="s">
        <v>358</v>
      </c>
      <c r="B40" s="150">
        <v>7</v>
      </c>
      <c r="C40" s="150">
        <v>13</v>
      </c>
      <c r="D40" s="150">
        <v>11</v>
      </c>
      <c r="E40" s="468">
        <v>8</v>
      </c>
      <c r="F40" s="150">
        <v>10</v>
      </c>
      <c r="G40" s="150">
        <v>2</v>
      </c>
      <c r="H40" s="150">
        <v>2</v>
      </c>
      <c r="I40" s="150">
        <v>2</v>
      </c>
      <c r="J40" s="558">
        <v>-4</v>
      </c>
    </row>
    <row r="41" spans="1:10">
      <c r="A41" s="169" t="s">
        <v>144</v>
      </c>
      <c r="B41" s="262">
        <f t="shared" ref="B41:G41" si="12">SUM(B38:B40)</f>
        <v>5</v>
      </c>
      <c r="C41" s="262">
        <f t="shared" si="12"/>
        <v>17</v>
      </c>
      <c r="D41" s="262">
        <f t="shared" si="12"/>
        <v>18</v>
      </c>
      <c r="E41" s="467">
        <f t="shared" si="12"/>
        <v>12</v>
      </c>
      <c r="F41" s="262">
        <f t="shared" si="12"/>
        <v>17</v>
      </c>
      <c r="G41" s="262">
        <f t="shared" si="12"/>
        <v>6</v>
      </c>
      <c r="H41" s="262">
        <f t="shared" ref="H41:I41" si="13">SUM(H38:H40)</f>
        <v>9</v>
      </c>
      <c r="I41" s="262">
        <f t="shared" si="13"/>
        <v>8</v>
      </c>
      <c r="J41" s="557">
        <v>2</v>
      </c>
    </row>
    <row r="42" spans="1:10">
      <c r="A42" s="168" t="s">
        <v>192</v>
      </c>
      <c r="B42" s="170" t="s">
        <v>9</v>
      </c>
      <c r="C42" s="170" t="str">
        <f>$C$4</f>
        <v>Q2</v>
      </c>
      <c r="D42" s="170" t="str">
        <f>$D$4</f>
        <v>Q3</v>
      </c>
      <c r="E42" s="306" t="str">
        <f>E4</f>
        <v>Q4</v>
      </c>
      <c r="F42" s="170" t="s">
        <v>9</v>
      </c>
      <c r="G42" s="170" t="str">
        <f>+G37</f>
        <v>Q2</v>
      </c>
      <c r="H42" s="170" t="str">
        <f>+H37</f>
        <v>Q3</v>
      </c>
      <c r="I42" s="170" t="str">
        <f>+I37</f>
        <v>Q4</v>
      </c>
      <c r="J42" s="555" t="s">
        <v>9</v>
      </c>
    </row>
    <row r="43" spans="1:10">
      <c r="A43" s="169" t="s">
        <v>143</v>
      </c>
      <c r="B43" s="150">
        <v>2</v>
      </c>
      <c r="C43" s="150">
        <v>2</v>
      </c>
      <c r="D43" s="150">
        <v>2</v>
      </c>
      <c r="E43" s="468">
        <v>2</v>
      </c>
      <c r="F43" s="150">
        <v>0</v>
      </c>
      <c r="G43" s="150">
        <v>0</v>
      </c>
      <c r="H43" s="150">
        <v>6</v>
      </c>
      <c r="I43" s="150">
        <v>6</v>
      </c>
      <c r="J43" s="558">
        <v>7</v>
      </c>
    </row>
    <row r="44" spans="1:10">
      <c r="A44" s="169" t="s">
        <v>142</v>
      </c>
      <c r="B44" s="150">
        <v>-6</v>
      </c>
      <c r="C44" s="150">
        <v>2</v>
      </c>
      <c r="D44" s="150">
        <v>9</v>
      </c>
      <c r="E44" s="468">
        <v>7</v>
      </c>
      <c r="F44" s="150">
        <v>8</v>
      </c>
      <c r="G44" s="150">
        <v>5</v>
      </c>
      <c r="H44" s="150">
        <v>8</v>
      </c>
      <c r="I44" s="150">
        <v>5</v>
      </c>
      <c r="J44" s="558">
        <v>5</v>
      </c>
    </row>
    <row r="45" spans="1:10">
      <c r="A45" s="169" t="s">
        <v>358</v>
      </c>
      <c r="B45" s="150">
        <v>15</v>
      </c>
      <c r="C45" s="150">
        <v>16</v>
      </c>
      <c r="D45" s="150">
        <v>0</v>
      </c>
      <c r="E45" s="468">
        <v>1</v>
      </c>
      <c r="F45" s="150">
        <v>-8</v>
      </c>
      <c r="G45" s="150">
        <v>-7</v>
      </c>
      <c r="H45" s="150">
        <v>2</v>
      </c>
      <c r="I45" s="150">
        <v>3</v>
      </c>
      <c r="J45" s="558">
        <v>5</v>
      </c>
    </row>
    <row r="46" spans="1:10">
      <c r="A46" s="169" t="s">
        <v>144</v>
      </c>
      <c r="B46" s="262">
        <f t="shared" ref="B46:G46" si="14">SUM(B43:B45)</f>
        <v>11</v>
      </c>
      <c r="C46" s="262">
        <f t="shared" si="14"/>
        <v>20</v>
      </c>
      <c r="D46" s="262">
        <f t="shared" si="14"/>
        <v>11</v>
      </c>
      <c r="E46" s="467">
        <f t="shared" si="14"/>
        <v>10</v>
      </c>
      <c r="F46" s="262">
        <f t="shared" si="14"/>
        <v>0</v>
      </c>
      <c r="G46" s="262">
        <f t="shared" si="14"/>
        <v>-2</v>
      </c>
      <c r="H46" s="262">
        <f t="shared" ref="H46:I46" si="15">SUM(H43:H45)</f>
        <v>16</v>
      </c>
      <c r="I46" s="262">
        <f t="shared" si="15"/>
        <v>14</v>
      </c>
      <c r="J46" s="557">
        <v>17</v>
      </c>
    </row>
    <row r="47" spans="1:10">
      <c r="A47" s="168" t="s">
        <v>3</v>
      </c>
      <c r="B47" s="170" t="s">
        <v>9</v>
      </c>
      <c r="C47" s="170" t="str">
        <f>$C$4</f>
        <v>Q2</v>
      </c>
      <c r="D47" s="170" t="str">
        <f>D4</f>
        <v>Q3</v>
      </c>
      <c r="E47" s="306" t="str">
        <f>E4</f>
        <v>Q4</v>
      </c>
      <c r="F47" s="170" t="s">
        <v>9</v>
      </c>
      <c r="G47" s="170" t="str">
        <f>+G42</f>
        <v>Q2</v>
      </c>
      <c r="H47" s="170" t="str">
        <f>+H42</f>
        <v>Q3</v>
      </c>
      <c r="I47" s="170" t="str">
        <f>+I42</f>
        <v>Q4</v>
      </c>
      <c r="J47" s="555" t="s">
        <v>9</v>
      </c>
    </row>
    <row r="48" spans="1:10">
      <c r="A48" s="169" t="s">
        <v>143</v>
      </c>
      <c r="B48" s="150">
        <v>0</v>
      </c>
      <c r="C48" s="150">
        <v>0</v>
      </c>
      <c r="D48" s="150">
        <v>0</v>
      </c>
      <c r="E48" s="468">
        <v>1</v>
      </c>
      <c r="F48" s="150">
        <v>0</v>
      </c>
      <c r="G48" s="150">
        <v>0</v>
      </c>
      <c r="H48" s="150">
        <v>0</v>
      </c>
      <c r="I48" s="150">
        <v>0</v>
      </c>
      <c r="J48" s="558">
        <v>3</v>
      </c>
    </row>
    <row r="49" spans="1:10">
      <c r="A49" s="169" t="s">
        <v>142</v>
      </c>
      <c r="B49" s="150">
        <v>-2</v>
      </c>
      <c r="C49" s="150">
        <v>3</v>
      </c>
      <c r="D49" s="150">
        <v>7</v>
      </c>
      <c r="E49" s="468">
        <v>5</v>
      </c>
      <c r="F49" s="150">
        <v>6</v>
      </c>
      <c r="G49" s="150">
        <v>4</v>
      </c>
      <c r="H49" s="150">
        <v>6</v>
      </c>
      <c r="I49" s="150">
        <v>4</v>
      </c>
      <c r="J49" s="558">
        <v>3</v>
      </c>
    </row>
    <row r="50" spans="1:10">
      <c r="A50" s="169" t="s">
        <v>358</v>
      </c>
      <c r="B50" s="150">
        <v>7</v>
      </c>
      <c r="C50" s="150">
        <v>6</v>
      </c>
      <c r="D50" s="150">
        <v>0</v>
      </c>
      <c r="E50" s="468">
        <v>10</v>
      </c>
      <c r="F50" s="150">
        <v>3</v>
      </c>
      <c r="G50" s="150">
        <v>-3</v>
      </c>
      <c r="H50" s="150">
        <v>4</v>
      </c>
      <c r="I50" s="150">
        <v>-5</v>
      </c>
      <c r="J50" s="558">
        <v>-14</v>
      </c>
    </row>
    <row r="51" spans="1:10">
      <c r="A51" s="169" t="s">
        <v>144</v>
      </c>
      <c r="B51" s="150">
        <f t="shared" ref="B51:G51" si="16">SUM(B48:B50)</f>
        <v>5</v>
      </c>
      <c r="C51" s="150">
        <f t="shared" si="16"/>
        <v>9</v>
      </c>
      <c r="D51" s="150">
        <f t="shared" si="16"/>
        <v>7</v>
      </c>
      <c r="E51" s="468">
        <f t="shared" si="16"/>
        <v>16</v>
      </c>
      <c r="F51" s="150">
        <f t="shared" si="16"/>
        <v>9</v>
      </c>
      <c r="G51" s="150">
        <f t="shared" si="16"/>
        <v>1</v>
      </c>
      <c r="H51" s="150">
        <f t="shared" ref="H51:I51" si="17">SUM(H48:H50)</f>
        <v>10</v>
      </c>
      <c r="I51" s="150">
        <f t="shared" si="17"/>
        <v>-1</v>
      </c>
      <c r="J51" s="558">
        <v>-8</v>
      </c>
    </row>
    <row r="52" spans="1:10">
      <c r="A52" s="168" t="s">
        <v>197</v>
      </c>
      <c r="B52" s="170" t="s">
        <v>9</v>
      </c>
      <c r="C52" s="170" t="str">
        <f>$C$4</f>
        <v>Q2</v>
      </c>
      <c r="D52" s="170" t="str">
        <f>D4</f>
        <v>Q3</v>
      </c>
      <c r="E52" s="306" t="str">
        <f>E4</f>
        <v>Q4</v>
      </c>
      <c r="F52" s="170" t="s">
        <v>9</v>
      </c>
      <c r="G52" s="170" t="str">
        <f>+G47</f>
        <v>Q2</v>
      </c>
      <c r="H52" s="170" t="str">
        <f>+H47</f>
        <v>Q3</v>
      </c>
      <c r="I52" s="170" t="str">
        <f>+I47</f>
        <v>Q4</v>
      </c>
      <c r="J52" s="555" t="s">
        <v>9</v>
      </c>
    </row>
    <row r="53" spans="1:10">
      <c r="A53" s="169" t="s">
        <v>143</v>
      </c>
      <c r="B53" s="356">
        <v>2</v>
      </c>
      <c r="C53" s="356">
        <v>-2</v>
      </c>
      <c r="D53" s="356">
        <v>-4</v>
      </c>
      <c r="E53" s="466">
        <v>-4</v>
      </c>
      <c r="F53" s="356">
        <v>-4</v>
      </c>
      <c r="G53" s="356">
        <v>-2</v>
      </c>
      <c r="H53" s="356">
        <v>4</v>
      </c>
      <c r="I53" s="356">
        <v>3</v>
      </c>
      <c r="J53" s="556">
        <v>3</v>
      </c>
    </row>
    <row r="54" spans="1:10">
      <c r="A54" s="169" t="s">
        <v>142</v>
      </c>
      <c r="B54" s="356">
        <v>-4</v>
      </c>
      <c r="C54" s="356">
        <v>2</v>
      </c>
      <c r="D54" s="356">
        <v>6</v>
      </c>
      <c r="E54" s="466">
        <v>4</v>
      </c>
      <c r="F54" s="356">
        <v>6</v>
      </c>
      <c r="G54" s="356">
        <v>4</v>
      </c>
      <c r="H54" s="356">
        <v>7</v>
      </c>
      <c r="I54" s="356">
        <v>4</v>
      </c>
      <c r="J54" s="556">
        <v>3</v>
      </c>
    </row>
    <row r="55" spans="1:10">
      <c r="A55" s="169" t="s">
        <v>358</v>
      </c>
      <c r="B55" s="356">
        <v>10</v>
      </c>
      <c r="C55" s="356">
        <v>6</v>
      </c>
      <c r="D55" s="356">
        <v>5</v>
      </c>
      <c r="E55" s="466">
        <v>9</v>
      </c>
      <c r="F55" s="356">
        <v>8</v>
      </c>
      <c r="G55" s="356">
        <v>13</v>
      </c>
      <c r="H55" s="356">
        <v>17</v>
      </c>
      <c r="I55" s="356">
        <v>4</v>
      </c>
      <c r="J55" s="556">
        <v>-1</v>
      </c>
    </row>
    <row r="56" spans="1:10">
      <c r="A56" s="576" t="s">
        <v>144</v>
      </c>
      <c r="B56" s="358">
        <f t="shared" ref="B56:G56" si="18">SUM(B53:B55)</f>
        <v>8</v>
      </c>
      <c r="C56" s="358">
        <f t="shared" si="18"/>
        <v>6</v>
      </c>
      <c r="D56" s="358">
        <f t="shared" si="18"/>
        <v>7</v>
      </c>
      <c r="E56" s="472">
        <f t="shared" si="18"/>
        <v>9</v>
      </c>
      <c r="F56" s="358">
        <f t="shared" si="18"/>
        <v>10</v>
      </c>
      <c r="G56" s="358">
        <f t="shared" si="18"/>
        <v>15</v>
      </c>
      <c r="H56" s="358">
        <f t="shared" ref="H56:I56" si="19">SUM(H53:H55)</f>
        <v>28</v>
      </c>
      <c r="I56" s="358">
        <f t="shared" si="19"/>
        <v>11</v>
      </c>
      <c r="J56" s="560">
        <v>5</v>
      </c>
    </row>
    <row r="58" spans="1:10" ht="12.75" customHeight="1">
      <c r="A58" s="454" t="s">
        <v>359</v>
      </c>
    </row>
    <row r="59" spans="1:10" ht="14.25">
      <c r="A59" s="276"/>
    </row>
  </sheetData>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K90"/>
  <sheetViews>
    <sheetView showGridLines="0" zoomScaleNormal="100" zoomScaleSheetLayoutView="75" workbookViewId="0">
      <pane xSplit="1" ySplit="4" topLeftCell="B5" activePane="bottomRight" state="frozen"/>
      <selection pane="topRight"/>
      <selection pane="bottomLeft"/>
      <selection pane="bottomRight"/>
    </sheetView>
  </sheetViews>
  <sheetFormatPr defaultColWidth="9.140625" defaultRowHeight="12.75" outlineLevelRow="1"/>
  <cols>
    <col min="1" max="1" width="54.140625" style="1" customWidth="1"/>
    <col min="2" max="2" width="10.140625" style="4" customWidth="1"/>
    <col min="3" max="8" width="9.140625" style="4"/>
    <col min="9" max="9" width="15.85546875" style="4" customWidth="1"/>
    <col min="10" max="16384" width="9.140625" style="4"/>
  </cols>
  <sheetData>
    <row r="1" spans="1:23" s="153" customFormat="1">
      <c r="A1" s="109" t="s">
        <v>0</v>
      </c>
      <c r="B1" s="109"/>
      <c r="C1" s="109"/>
      <c r="D1" s="109"/>
    </row>
    <row r="2" spans="1:23" s="155" customFormat="1">
      <c r="A2" s="123" t="s">
        <v>251</v>
      </c>
      <c r="B2" s="109"/>
      <c r="C2" s="109"/>
      <c r="D2" s="109"/>
    </row>
    <row r="3" spans="1:23" s="71" customFormat="1">
      <c r="A3" s="139"/>
      <c r="B3" s="140"/>
      <c r="C3" s="140"/>
      <c r="D3" s="140"/>
    </row>
    <row r="4" spans="1:23" s="77" customFormat="1" ht="14.25">
      <c r="A4" s="111" t="s">
        <v>1</v>
      </c>
      <c r="B4" s="112" t="s">
        <v>353</v>
      </c>
      <c r="C4" s="112">
        <v>2018</v>
      </c>
      <c r="D4" s="112">
        <v>2019</v>
      </c>
    </row>
    <row r="5" spans="1:23">
      <c r="A5" s="16" t="s">
        <v>39</v>
      </c>
      <c r="B5" s="274"/>
      <c r="C5" s="274"/>
      <c r="D5" s="274"/>
      <c r="E5" s="197"/>
      <c r="F5" s="197"/>
      <c r="G5" s="197"/>
      <c r="H5" s="197"/>
      <c r="I5" s="197"/>
      <c r="J5" s="197"/>
      <c r="K5" s="29"/>
      <c r="L5" s="197"/>
      <c r="M5" s="197"/>
      <c r="N5" s="197"/>
      <c r="O5" s="197"/>
      <c r="P5" s="197"/>
      <c r="Q5" s="197"/>
      <c r="R5" s="197"/>
      <c r="S5" s="197"/>
      <c r="T5" s="197"/>
      <c r="U5" s="197"/>
      <c r="V5" s="197"/>
      <c r="W5" s="197"/>
    </row>
    <row r="6" spans="1:23" outlineLevel="1">
      <c r="A6" s="10" t="s">
        <v>2</v>
      </c>
      <c r="B6" s="30">
        <v>40772</v>
      </c>
      <c r="C6" s="30">
        <v>45580</v>
      </c>
      <c r="D6" s="30">
        <v>50654</v>
      </c>
      <c r="E6" s="197"/>
      <c r="F6" s="29"/>
      <c r="G6" s="197"/>
      <c r="H6" s="197"/>
      <c r="I6" s="197"/>
      <c r="J6" s="197"/>
      <c r="K6" s="29"/>
      <c r="L6" s="197"/>
      <c r="M6" s="197"/>
      <c r="N6" s="197"/>
      <c r="O6" s="197"/>
      <c r="P6" s="197"/>
      <c r="Q6" s="197"/>
      <c r="R6" s="197"/>
      <c r="S6" s="197"/>
      <c r="T6" s="197"/>
      <c r="U6" s="197"/>
      <c r="V6" s="197"/>
      <c r="W6" s="197"/>
    </row>
    <row r="7" spans="1:23" outlineLevel="1">
      <c r="A7" s="10" t="s">
        <v>192</v>
      </c>
      <c r="B7" s="30">
        <v>21890</v>
      </c>
      <c r="C7" s="30">
        <v>21471</v>
      </c>
      <c r="D7" s="30">
        <v>23876</v>
      </c>
      <c r="E7" s="197"/>
      <c r="F7" s="29"/>
      <c r="G7" s="197"/>
      <c r="H7" s="197"/>
      <c r="I7" s="197"/>
      <c r="J7" s="197"/>
      <c r="K7" s="29"/>
      <c r="L7" s="197"/>
      <c r="M7" s="197"/>
      <c r="N7" s="197"/>
      <c r="O7" s="197"/>
      <c r="P7" s="197"/>
      <c r="Q7" s="197"/>
      <c r="R7" s="197"/>
      <c r="S7" s="197"/>
      <c r="T7" s="197"/>
      <c r="U7" s="197"/>
      <c r="V7" s="197"/>
      <c r="W7" s="197"/>
    </row>
    <row r="8" spans="1:23" outlineLevel="1">
      <c r="A8" s="10" t="s">
        <v>3</v>
      </c>
      <c r="B8" s="30">
        <v>16651</v>
      </c>
      <c r="C8" s="30">
        <v>18264</v>
      </c>
      <c r="D8" s="30">
        <v>18267</v>
      </c>
      <c r="E8" s="197"/>
      <c r="F8" s="29"/>
      <c r="G8" s="197"/>
      <c r="H8" s="197"/>
      <c r="I8" s="197"/>
      <c r="J8" s="197"/>
      <c r="K8" s="197"/>
      <c r="L8" s="197"/>
      <c r="M8" s="197"/>
      <c r="N8" s="197"/>
      <c r="O8" s="197"/>
      <c r="P8" s="197"/>
      <c r="Q8" s="197"/>
      <c r="R8" s="197"/>
      <c r="S8" s="197"/>
      <c r="T8" s="197"/>
      <c r="U8" s="197"/>
      <c r="V8" s="197"/>
      <c r="W8" s="197"/>
    </row>
    <row r="9" spans="1:23" outlineLevel="1">
      <c r="A9" s="10" t="s">
        <v>197</v>
      </c>
      <c r="B9" s="30">
        <v>11259</v>
      </c>
      <c r="C9" s="30">
        <v>12498</v>
      </c>
      <c r="D9" s="30">
        <v>13954</v>
      </c>
      <c r="E9" s="197"/>
      <c r="F9" s="29"/>
      <c r="G9" s="197"/>
      <c r="H9" s="197"/>
      <c r="I9" s="197"/>
      <c r="J9" s="197"/>
      <c r="K9" s="197"/>
      <c r="L9" s="197"/>
      <c r="M9" s="197"/>
      <c r="N9" s="197"/>
      <c r="O9" s="197"/>
      <c r="P9" s="197"/>
      <c r="Q9" s="197"/>
      <c r="R9" s="197"/>
      <c r="S9" s="197"/>
      <c r="T9" s="197"/>
      <c r="U9" s="197"/>
      <c r="V9" s="197"/>
      <c r="W9" s="197"/>
    </row>
    <row r="10" spans="1:23" outlineLevel="1">
      <c r="A10" s="9" t="s">
        <v>40</v>
      </c>
      <c r="B10" s="30">
        <v>-440</v>
      </c>
      <c r="C10" s="30">
        <v>-681</v>
      </c>
      <c r="D10" s="30">
        <v>-647</v>
      </c>
      <c r="E10" s="197"/>
      <c r="F10" s="29"/>
      <c r="G10" s="197"/>
      <c r="H10" s="197"/>
      <c r="I10" s="197"/>
      <c r="J10" s="197"/>
      <c r="K10" s="197"/>
      <c r="L10" s="197"/>
      <c r="M10" s="197"/>
      <c r="N10" s="197"/>
      <c r="O10" s="197"/>
      <c r="P10" s="197"/>
      <c r="Q10" s="197"/>
      <c r="R10" s="197"/>
      <c r="S10" s="197"/>
      <c r="T10" s="197"/>
      <c r="U10" s="197"/>
      <c r="V10" s="197"/>
      <c r="W10" s="197"/>
    </row>
    <row r="11" spans="1:23" s="13" customFormat="1">
      <c r="A11" s="72" t="s">
        <v>39</v>
      </c>
      <c r="B11" s="93">
        <f>SUM(B6:B10)</f>
        <v>90132</v>
      </c>
      <c r="C11" s="93">
        <f>SUM(C6:C10)</f>
        <v>97132</v>
      </c>
      <c r="D11" s="93">
        <f>SUM(D6:D10)</f>
        <v>106104</v>
      </c>
      <c r="E11" s="197"/>
      <c r="F11" s="198"/>
      <c r="G11" s="198"/>
      <c r="H11" s="198"/>
      <c r="I11" s="198"/>
      <c r="J11" s="198"/>
      <c r="K11" s="198"/>
      <c r="L11" s="198"/>
      <c r="M11" s="198"/>
      <c r="N11" s="198"/>
      <c r="O11" s="198"/>
      <c r="P11" s="198"/>
      <c r="Q11" s="198"/>
      <c r="R11" s="198"/>
      <c r="S11" s="198"/>
      <c r="T11" s="198"/>
      <c r="U11" s="198"/>
      <c r="V11" s="198"/>
      <c r="W11" s="198"/>
    </row>
    <row r="12" spans="1:23" s="13" customFormat="1">
      <c r="A12" s="27"/>
      <c r="B12" s="365"/>
      <c r="E12" s="197"/>
      <c r="F12" s="198"/>
      <c r="G12" s="198"/>
      <c r="H12" s="198"/>
      <c r="I12" s="198"/>
      <c r="J12" s="198"/>
      <c r="K12" s="198"/>
      <c r="L12" s="198"/>
      <c r="M12" s="198"/>
      <c r="N12" s="198"/>
      <c r="O12" s="198"/>
      <c r="P12" s="198"/>
      <c r="Q12" s="198"/>
      <c r="R12" s="198"/>
      <c r="S12" s="198"/>
      <c r="T12" s="198"/>
      <c r="U12" s="198"/>
      <c r="V12" s="198"/>
      <c r="W12" s="198"/>
    </row>
    <row r="13" spans="1:23">
      <c r="A13" s="27" t="s">
        <v>28</v>
      </c>
      <c r="B13" s="28"/>
    </row>
    <row r="14" spans="1:23">
      <c r="A14" s="10" t="s">
        <v>2</v>
      </c>
      <c r="B14" s="30">
        <v>38924</v>
      </c>
      <c r="C14" s="30">
        <v>43972</v>
      </c>
      <c r="D14" s="30">
        <v>48286</v>
      </c>
    </row>
    <row r="15" spans="1:23">
      <c r="A15" s="10" t="s">
        <v>192</v>
      </c>
      <c r="B15" s="30">
        <v>19503</v>
      </c>
      <c r="C15" s="30">
        <v>22007</v>
      </c>
      <c r="D15" s="30">
        <v>23570</v>
      </c>
    </row>
    <row r="16" spans="1:23">
      <c r="A16" s="10" t="s">
        <v>3</v>
      </c>
      <c r="B16" s="30">
        <v>16431</v>
      </c>
      <c r="C16" s="30">
        <v>17933</v>
      </c>
      <c r="D16" s="30">
        <v>18712</v>
      </c>
    </row>
    <row r="17" spans="1:4">
      <c r="A17" s="10" t="s">
        <v>197</v>
      </c>
      <c r="B17" s="30">
        <v>11217</v>
      </c>
      <c r="C17" s="30">
        <v>12042</v>
      </c>
      <c r="D17" s="30">
        <v>13915</v>
      </c>
    </row>
    <row r="18" spans="1:4">
      <c r="A18" s="10" t="s">
        <v>88</v>
      </c>
      <c r="B18" s="30">
        <v>-422</v>
      </c>
      <c r="C18" s="30">
        <v>-591</v>
      </c>
      <c r="D18" s="30">
        <v>-727</v>
      </c>
    </row>
    <row r="19" spans="1:4" s="13" customFormat="1">
      <c r="A19" s="72" t="s">
        <v>28</v>
      </c>
      <c r="B19" s="93">
        <f>SUM(B14:B18)</f>
        <v>85653</v>
      </c>
      <c r="C19" s="93">
        <f>SUM(C14:C18)</f>
        <v>95363</v>
      </c>
      <c r="D19" s="93">
        <f>SUM(D14:D18)</f>
        <v>103756</v>
      </c>
    </row>
    <row r="20" spans="1:4">
      <c r="A20" s="10" t="s">
        <v>29</v>
      </c>
      <c r="B20" s="30">
        <v>-48631</v>
      </c>
      <c r="C20" s="30">
        <v>-54142</v>
      </c>
      <c r="D20" s="30">
        <v>-59024</v>
      </c>
    </row>
    <row r="21" spans="1:4" s="13" customFormat="1">
      <c r="A21" s="27" t="s">
        <v>15</v>
      </c>
      <c r="B21" s="215">
        <f>SUM(B19:B20)</f>
        <v>37022</v>
      </c>
      <c r="C21" s="215">
        <f>SUM(C19:C20)</f>
        <v>41221</v>
      </c>
      <c r="D21" s="215">
        <f>SUM(D19:D20)</f>
        <v>44732</v>
      </c>
    </row>
    <row r="22" spans="1:4" hidden="1" outlineLevel="1">
      <c r="A22" s="10" t="s">
        <v>16</v>
      </c>
      <c r="B22" s="30">
        <v>-10143</v>
      </c>
      <c r="C22" s="30">
        <v>-11155</v>
      </c>
      <c r="D22" s="30">
        <v>-12118</v>
      </c>
    </row>
    <row r="23" spans="1:4" hidden="1" outlineLevel="1">
      <c r="A23" s="10" t="s">
        <v>27</v>
      </c>
      <c r="B23" s="30">
        <v>-5599</v>
      </c>
      <c r="C23" s="30">
        <v>-6056</v>
      </c>
      <c r="D23" s="30">
        <v>-7226</v>
      </c>
    </row>
    <row r="24" spans="1:4" hidden="1" outlineLevel="1">
      <c r="A24" s="10" t="s">
        <v>17</v>
      </c>
      <c r="B24" s="30">
        <v>-2928</v>
      </c>
      <c r="C24" s="30">
        <v>-3166</v>
      </c>
      <c r="D24" s="30">
        <v>-3631</v>
      </c>
    </row>
    <row r="25" spans="1:4" hidden="1" outlineLevel="1">
      <c r="A25" s="10" t="s">
        <v>93</v>
      </c>
      <c r="B25" s="30">
        <v>396</v>
      </c>
      <c r="C25" s="30">
        <v>343</v>
      </c>
      <c r="D25" s="30">
        <v>140</v>
      </c>
    </row>
    <row r="26" spans="1:4" s="14" customFormat="1" hidden="1" outlineLevel="1">
      <c r="A26" s="73" t="s">
        <v>4</v>
      </c>
      <c r="B26" s="31">
        <f>B20+B22+B23+B24+B25</f>
        <v>-66905</v>
      </c>
      <c r="C26" s="31">
        <f>C20+C22+C23+C24+C25</f>
        <v>-74176</v>
      </c>
      <c r="D26" s="31">
        <f>D20+D22+D23+D24+D25</f>
        <v>-81859</v>
      </c>
    </row>
    <row r="27" spans="1:4" collapsed="1">
      <c r="A27" s="15" t="s">
        <v>54</v>
      </c>
      <c r="B27" s="243"/>
      <c r="C27" s="243"/>
      <c r="D27" s="243"/>
    </row>
    <row r="28" spans="1:4">
      <c r="A28" s="10" t="s">
        <v>2</v>
      </c>
      <c r="B28" s="217">
        <v>8962</v>
      </c>
      <c r="C28" s="217">
        <v>10263</v>
      </c>
      <c r="D28" s="217">
        <v>11198</v>
      </c>
    </row>
    <row r="29" spans="1:4">
      <c r="A29" s="10" t="s">
        <v>192</v>
      </c>
      <c r="B29" s="217">
        <v>4924</v>
      </c>
      <c r="C29" s="217">
        <v>5522</v>
      </c>
      <c r="D29" s="217">
        <v>5792</v>
      </c>
    </row>
    <row r="30" spans="1:4">
      <c r="A30" s="10" t="s">
        <v>3</v>
      </c>
      <c r="B30" s="217">
        <v>4194</v>
      </c>
      <c r="C30" s="217">
        <v>4188</v>
      </c>
      <c r="D30" s="217">
        <v>4069</v>
      </c>
    </row>
    <row r="31" spans="1:4">
      <c r="A31" s="10" t="s">
        <v>197</v>
      </c>
      <c r="B31" s="217">
        <v>1705</v>
      </c>
      <c r="C31" s="217">
        <v>2006</v>
      </c>
      <c r="D31" s="217">
        <v>2308</v>
      </c>
    </row>
    <row r="32" spans="1:4">
      <c r="A32" s="10" t="s">
        <v>357</v>
      </c>
      <c r="B32" s="218">
        <v>-1037</v>
      </c>
      <c r="C32" s="218">
        <v>-792</v>
      </c>
      <c r="D32" s="218">
        <v>-1470</v>
      </c>
    </row>
    <row r="33" spans="1:4">
      <c r="A33" s="10"/>
      <c r="B33" s="30"/>
    </row>
    <row r="34" spans="1:4" s="13" customFormat="1">
      <c r="A34" s="72" t="s">
        <v>54</v>
      </c>
      <c r="B34" s="93">
        <f>SUM(B28:B32)</f>
        <v>18748</v>
      </c>
      <c r="C34" s="93">
        <f>SUM(C28:C32)</f>
        <v>21187</v>
      </c>
      <c r="D34" s="93">
        <f>SUM(D28:D32)</f>
        <v>21897</v>
      </c>
    </row>
    <row r="35" spans="1:4">
      <c r="A35" s="10"/>
      <c r="B35" s="197"/>
    </row>
    <row r="36" spans="1:4">
      <c r="A36" s="12" t="s">
        <v>30</v>
      </c>
      <c r="B36" s="30"/>
    </row>
    <row r="37" spans="1:4">
      <c r="A37" s="10" t="s">
        <v>2</v>
      </c>
      <c r="B37" s="221">
        <f t="shared" ref="B37:B40" si="0">+B28/B14</f>
        <v>0.2302435515363272</v>
      </c>
      <c r="C37" s="221">
        <f>+C28/C14</f>
        <v>0.2333985263349404</v>
      </c>
      <c r="D37" s="221">
        <f t="shared" ref="D37:D40" si="1">+D28/D14</f>
        <v>0.23190987035579672</v>
      </c>
    </row>
    <row r="38" spans="1:4">
      <c r="A38" s="10" t="s">
        <v>192</v>
      </c>
      <c r="B38" s="221">
        <f t="shared" si="0"/>
        <v>0.25247397836230323</v>
      </c>
      <c r="C38" s="221">
        <f>+C29/C15</f>
        <v>0.25092016176671061</v>
      </c>
      <c r="D38" s="221">
        <f t="shared" si="1"/>
        <v>0.24573610521849809</v>
      </c>
    </row>
    <row r="39" spans="1:4">
      <c r="A39" s="10" t="s">
        <v>3</v>
      </c>
      <c r="B39" s="221">
        <f t="shared" si="0"/>
        <v>0.25524922402775241</v>
      </c>
      <c r="C39" s="221">
        <f>+C30/C16</f>
        <v>0.23353593932972733</v>
      </c>
      <c r="D39" s="221">
        <f t="shared" si="1"/>
        <v>0.21745404018811457</v>
      </c>
    </row>
    <row r="40" spans="1:4">
      <c r="A40" s="10" t="s">
        <v>197</v>
      </c>
      <c r="B40" s="221">
        <f t="shared" si="0"/>
        <v>0.15200142640634751</v>
      </c>
      <c r="C40" s="221">
        <f>+C31/C17</f>
        <v>0.16658362398272711</v>
      </c>
      <c r="D40" s="221">
        <f t="shared" si="1"/>
        <v>0.16586417535034137</v>
      </c>
    </row>
    <row r="41" spans="1:4">
      <c r="A41" s="10"/>
      <c r="B41" s="223"/>
      <c r="C41" s="223"/>
      <c r="D41" s="223"/>
    </row>
    <row r="42" spans="1:4">
      <c r="A42" s="92" t="s">
        <v>30</v>
      </c>
      <c r="B42" s="275">
        <f>+B34/B19</f>
        <v>0.21888316813188097</v>
      </c>
      <c r="C42" s="275">
        <f>+C34/C19</f>
        <v>0.22217212126296362</v>
      </c>
      <c r="D42" s="275">
        <f>+D34/D19</f>
        <v>0.21104321677782489</v>
      </c>
    </row>
    <row r="43" spans="1:4">
      <c r="A43" s="10"/>
      <c r="B43" s="29"/>
    </row>
    <row r="44" spans="1:4">
      <c r="A44" s="10" t="s">
        <v>31</v>
      </c>
      <c r="B44" s="30">
        <v>-1157</v>
      </c>
      <c r="C44" s="4">
        <v>-343</v>
      </c>
      <c r="D44" s="4">
        <v>-325</v>
      </c>
    </row>
    <row r="45" spans="1:4" outlineLevel="1">
      <c r="A45" s="10" t="s">
        <v>6</v>
      </c>
      <c r="B45" s="31">
        <v>-1071</v>
      </c>
      <c r="C45" s="31">
        <v>-644</v>
      </c>
      <c r="D45" s="60">
        <v>-359</v>
      </c>
    </row>
    <row r="46" spans="1:4" s="13" customFormat="1">
      <c r="A46" s="72" t="s">
        <v>32</v>
      </c>
      <c r="B46" s="93">
        <f>+B34+B44</f>
        <v>17591</v>
      </c>
      <c r="C46" s="93">
        <f>+C34+C44</f>
        <v>20844</v>
      </c>
      <c r="D46" s="93">
        <f>+D34+D44</f>
        <v>21572</v>
      </c>
    </row>
    <row r="47" spans="1:4" s="13" customFormat="1">
      <c r="A47" s="9" t="s">
        <v>187</v>
      </c>
      <c r="B47" s="29">
        <f>B46/B19</f>
        <v>0.20537517658459131</v>
      </c>
      <c r="C47" s="29">
        <f>C46/C19</f>
        <v>0.21857533844363117</v>
      </c>
      <c r="D47" s="29">
        <f>D46/D19</f>
        <v>0.20791086780523535</v>
      </c>
    </row>
    <row r="48" spans="1:4">
      <c r="A48" s="9"/>
      <c r="B48" s="28"/>
    </row>
    <row r="49" spans="1:23">
      <c r="A49" s="10" t="s">
        <v>33</v>
      </c>
      <c r="B49" s="30">
        <v>-4930</v>
      </c>
      <c r="C49" s="30">
        <v>-4508</v>
      </c>
      <c r="D49" s="30">
        <v>-5029</v>
      </c>
    </row>
    <row r="50" spans="1:23">
      <c r="A50" s="10" t="s">
        <v>89</v>
      </c>
      <c r="B50" s="28"/>
      <c r="C50" s="28"/>
      <c r="D50" s="28"/>
    </row>
    <row r="51" spans="1:23">
      <c r="A51" s="72" t="s">
        <v>55</v>
      </c>
      <c r="B51" s="93">
        <f>+B46+B49</f>
        <v>12661</v>
      </c>
      <c r="C51" s="93">
        <f>+C46+C49</f>
        <v>16336</v>
      </c>
      <c r="D51" s="93">
        <f>+D46+D49</f>
        <v>16543</v>
      </c>
    </row>
    <row r="52" spans="1:23">
      <c r="A52" s="10" t="s">
        <v>56</v>
      </c>
      <c r="B52" s="30">
        <v>4013</v>
      </c>
      <c r="C52" s="30">
        <v>90099</v>
      </c>
      <c r="D52" s="503">
        <v>0</v>
      </c>
    </row>
    <row r="53" spans="1:23" s="13" customFormat="1">
      <c r="A53" s="72" t="s">
        <v>34</v>
      </c>
      <c r="B53" s="94">
        <f>B51+B52</f>
        <v>16674</v>
      </c>
      <c r="C53" s="94">
        <f>C51+C52</f>
        <v>106435</v>
      </c>
      <c r="D53" s="94">
        <f>D51+D52</f>
        <v>16543</v>
      </c>
    </row>
    <row r="54" spans="1:23" s="13" customFormat="1">
      <c r="A54" s="9" t="s">
        <v>35</v>
      </c>
      <c r="B54" s="32">
        <f>B51/B19</f>
        <v>0.1478173560762612</v>
      </c>
      <c r="C54" s="32">
        <f>C51/C19</f>
        <v>0.1713033356752619</v>
      </c>
      <c r="D54" s="32">
        <f>D51/D19</f>
        <v>0.1594413817032268</v>
      </c>
    </row>
    <row r="55" spans="1:23" s="13" customFormat="1">
      <c r="A55" s="4" t="s">
        <v>91</v>
      </c>
      <c r="B55" s="17">
        <v>16652</v>
      </c>
      <c r="C55" s="17">
        <v>106164</v>
      </c>
      <c r="D55" s="17">
        <v>16522</v>
      </c>
    </row>
    <row r="56" spans="1:23" s="13" customFormat="1">
      <c r="A56" s="4" t="s">
        <v>90</v>
      </c>
      <c r="B56" s="17">
        <v>22</v>
      </c>
      <c r="C56" s="17">
        <v>271</v>
      </c>
      <c r="D56" s="17">
        <v>21</v>
      </c>
    </row>
    <row r="57" spans="1:23" s="13" customFormat="1">
      <c r="A57" s="12"/>
      <c r="B57" s="32"/>
    </row>
    <row r="58" spans="1:23">
      <c r="A58" s="83" t="s">
        <v>182</v>
      </c>
      <c r="B58" s="203">
        <f>SUM(B59:B63)</f>
        <v>-76</v>
      </c>
      <c r="C58" s="203">
        <f>SUM(C59:C63)</f>
        <v>52</v>
      </c>
      <c r="D58" s="203">
        <v>-780</v>
      </c>
      <c r="E58" s="17"/>
    </row>
    <row r="59" spans="1:23" outlineLevel="1">
      <c r="A59" s="10" t="s">
        <v>2</v>
      </c>
      <c r="B59" s="30"/>
    </row>
    <row r="60" spans="1:23" outlineLevel="1">
      <c r="A60" s="10" t="s">
        <v>192</v>
      </c>
      <c r="B60" s="199"/>
    </row>
    <row r="61" spans="1:23" outlineLevel="1">
      <c r="A61" s="10" t="s">
        <v>3</v>
      </c>
      <c r="B61" s="199">
        <v>380</v>
      </c>
      <c r="D61" s="4">
        <v>-117</v>
      </c>
      <c r="E61" s="197"/>
      <c r="F61" s="197"/>
      <c r="G61" s="197"/>
      <c r="H61" s="197"/>
      <c r="I61" s="197"/>
      <c r="J61" s="197"/>
      <c r="K61" s="197"/>
      <c r="L61" s="197"/>
      <c r="M61" s="197"/>
      <c r="N61" s="197"/>
      <c r="O61" s="197"/>
      <c r="P61" s="197"/>
      <c r="Q61" s="197"/>
      <c r="R61" s="197"/>
      <c r="S61" s="197"/>
      <c r="T61" s="197"/>
      <c r="U61" s="197"/>
      <c r="V61" s="197"/>
      <c r="W61" s="197"/>
    </row>
    <row r="62" spans="1:23" outlineLevel="1">
      <c r="A62" s="10" t="s">
        <v>197</v>
      </c>
      <c r="B62" s="199">
        <v>-30</v>
      </c>
      <c r="C62" s="4">
        <v>109</v>
      </c>
      <c r="E62" s="197"/>
      <c r="F62" s="197"/>
      <c r="G62" s="197"/>
      <c r="H62" s="197"/>
      <c r="I62" s="197"/>
      <c r="J62" s="197"/>
      <c r="K62" s="197"/>
      <c r="L62" s="198"/>
      <c r="M62" s="197"/>
      <c r="N62" s="197"/>
      <c r="O62" s="197"/>
      <c r="P62" s="197"/>
      <c r="Q62" s="197"/>
      <c r="R62" s="197"/>
      <c r="S62" s="197"/>
      <c r="T62" s="197"/>
      <c r="U62" s="197"/>
      <c r="V62" s="197"/>
      <c r="W62" s="197"/>
    </row>
    <row r="63" spans="1:23" outlineLevel="1">
      <c r="A63" s="9" t="s">
        <v>5</v>
      </c>
      <c r="B63" s="374">
        <v>-426</v>
      </c>
      <c r="C63" s="4">
        <v>-57</v>
      </c>
      <c r="D63" s="4">
        <v>-663</v>
      </c>
      <c r="E63" s="197"/>
      <c r="F63" s="197"/>
      <c r="G63" s="197"/>
      <c r="H63" s="197"/>
      <c r="I63" s="197"/>
      <c r="J63" s="197"/>
      <c r="K63" s="197"/>
      <c r="L63" s="198"/>
      <c r="M63" s="197"/>
      <c r="N63" s="197"/>
      <c r="O63" s="197"/>
      <c r="P63" s="197"/>
      <c r="Q63" s="197"/>
      <c r="R63" s="197"/>
      <c r="S63" s="197"/>
      <c r="T63" s="197"/>
      <c r="U63" s="197"/>
      <c r="V63" s="197"/>
      <c r="W63" s="197"/>
    </row>
    <row r="64" spans="1:23">
      <c r="A64" s="90" t="s">
        <v>36</v>
      </c>
      <c r="B64" s="151">
        <f>+B34-B59-B60-B61-B62-B63</f>
        <v>18824</v>
      </c>
      <c r="C64" s="151">
        <f>+C34-C59-C60-C61-C62-C63</f>
        <v>21135</v>
      </c>
      <c r="D64" s="151">
        <f>+D34-D59-D60-D61-D62-D63</f>
        <v>22677</v>
      </c>
      <c r="E64" s="197"/>
      <c r="F64" s="197"/>
      <c r="G64" s="197"/>
      <c r="H64" s="197"/>
      <c r="I64" s="197"/>
      <c r="J64" s="197"/>
      <c r="K64" s="197"/>
      <c r="L64" s="197"/>
      <c r="M64" s="197"/>
      <c r="N64" s="197"/>
      <c r="O64" s="197"/>
      <c r="P64" s="197"/>
      <c r="Q64" s="197"/>
      <c r="R64" s="197"/>
      <c r="S64" s="197"/>
      <c r="T64" s="197"/>
      <c r="U64" s="197"/>
      <c r="V64" s="197"/>
      <c r="W64" s="197"/>
    </row>
    <row r="65" spans="1:89">
      <c r="A65" s="12"/>
      <c r="B65" s="33"/>
      <c r="E65" s="197"/>
      <c r="F65" s="197"/>
      <c r="G65" s="197"/>
      <c r="H65" s="197"/>
      <c r="I65" s="197"/>
      <c r="J65" s="197"/>
      <c r="K65" s="197"/>
      <c r="L65" s="197"/>
      <c r="M65" s="197"/>
      <c r="N65" s="197"/>
      <c r="O65" s="197"/>
      <c r="P65" s="197"/>
      <c r="Q65" s="197"/>
      <c r="R65" s="197"/>
      <c r="S65" s="197"/>
      <c r="T65" s="197"/>
      <c r="U65" s="197"/>
      <c r="V65" s="197"/>
      <c r="W65" s="197"/>
    </row>
    <row r="66" spans="1:89">
      <c r="A66" s="11" t="s">
        <v>37</v>
      </c>
      <c r="B66" s="249"/>
      <c r="C66" s="249"/>
      <c r="D66" s="249"/>
      <c r="E66" s="197"/>
      <c r="F66" s="197"/>
      <c r="G66" s="197"/>
      <c r="H66" s="197"/>
      <c r="I66" s="197"/>
      <c r="J66" s="197"/>
      <c r="K66" s="197"/>
      <c r="L66" s="197"/>
      <c r="M66" s="197"/>
      <c r="N66" s="197"/>
      <c r="O66" s="197"/>
      <c r="P66" s="197"/>
      <c r="Q66" s="197"/>
      <c r="R66" s="197"/>
      <c r="S66" s="197"/>
      <c r="T66" s="197"/>
      <c r="U66" s="197"/>
      <c r="V66" s="197"/>
      <c r="W66" s="197"/>
    </row>
    <row r="67" spans="1:89" outlineLevel="1">
      <c r="A67" s="10" t="s">
        <v>2</v>
      </c>
      <c r="B67" s="32">
        <f t="shared" ref="B67:B70" si="2">(B28-B59)/B14</f>
        <v>0.2302435515363272</v>
      </c>
      <c r="C67" s="32">
        <f t="shared" ref="C67:D70" si="3">(C28-C59)/C14</f>
        <v>0.2333985263349404</v>
      </c>
      <c r="D67" s="32">
        <f t="shared" si="3"/>
        <v>0.23190987035579672</v>
      </c>
      <c r="E67" s="197"/>
      <c r="F67" s="197"/>
      <c r="G67" s="197"/>
      <c r="H67" s="197"/>
      <c r="I67" s="197"/>
      <c r="J67" s="197"/>
      <c r="K67" s="197"/>
      <c r="L67" s="197"/>
      <c r="M67" s="197"/>
      <c r="N67" s="197"/>
      <c r="O67" s="197"/>
      <c r="P67" s="197"/>
      <c r="Q67" s="197"/>
      <c r="R67" s="197"/>
      <c r="S67" s="197"/>
      <c r="T67" s="197"/>
      <c r="U67" s="197"/>
      <c r="V67" s="197"/>
      <c r="W67" s="197"/>
    </row>
    <row r="68" spans="1:89" outlineLevel="1">
      <c r="A68" s="10" t="s">
        <v>192</v>
      </c>
      <c r="B68" s="32">
        <f t="shared" si="2"/>
        <v>0.25247397836230323</v>
      </c>
      <c r="C68" s="32">
        <f t="shared" ref="C68" si="4">(C29-C60)/C15</f>
        <v>0.25092016176671061</v>
      </c>
      <c r="D68" s="32">
        <f t="shared" si="3"/>
        <v>0.24573610521849809</v>
      </c>
      <c r="E68" s="197"/>
      <c r="F68" s="197"/>
      <c r="G68" s="197"/>
      <c r="H68" s="197"/>
      <c r="I68" s="197"/>
      <c r="J68" s="197"/>
      <c r="K68" s="197"/>
      <c r="L68" s="197"/>
      <c r="M68" s="197"/>
      <c r="N68" s="197"/>
      <c r="O68" s="197"/>
      <c r="P68" s="197"/>
      <c r="Q68" s="197"/>
      <c r="R68" s="197"/>
      <c r="S68" s="197"/>
      <c r="T68" s="197"/>
      <c r="U68" s="197"/>
      <c r="V68" s="197"/>
      <c r="W68" s="197"/>
    </row>
    <row r="69" spans="1:89" outlineLevel="1">
      <c r="A69" s="10" t="s">
        <v>3</v>
      </c>
      <c r="B69" s="32">
        <f t="shared" si="2"/>
        <v>0.23212220802142292</v>
      </c>
      <c r="C69" s="32">
        <f t="shared" ref="C69" si="5">(C30-C61)/C16</f>
        <v>0.23353593932972733</v>
      </c>
      <c r="D69" s="32">
        <f t="shared" si="3"/>
        <v>0.22370671227020095</v>
      </c>
      <c r="E69" s="197"/>
      <c r="F69" s="197"/>
      <c r="G69" s="197"/>
      <c r="H69" s="197"/>
      <c r="I69" s="197"/>
      <c r="J69" s="197"/>
      <c r="K69" s="197"/>
      <c r="L69" s="197"/>
      <c r="M69" s="197"/>
      <c r="N69" s="197"/>
      <c r="O69" s="197"/>
      <c r="P69" s="197"/>
      <c r="Q69" s="197"/>
      <c r="R69" s="197"/>
      <c r="S69" s="197"/>
      <c r="T69" s="197"/>
      <c r="U69" s="197"/>
      <c r="V69" s="197"/>
      <c r="W69" s="197"/>
    </row>
    <row r="70" spans="1:89" outlineLevel="1">
      <c r="A70" s="10" t="s">
        <v>197</v>
      </c>
      <c r="B70" s="32">
        <f t="shared" si="2"/>
        <v>0.15467593830792548</v>
      </c>
      <c r="C70" s="32">
        <f t="shared" ref="C70" si="6">(C31-C62)/C17</f>
        <v>0.15753197143331674</v>
      </c>
      <c r="D70" s="32">
        <f t="shared" si="3"/>
        <v>0.16586417535034137</v>
      </c>
      <c r="E70" s="197"/>
      <c r="F70" s="197"/>
      <c r="G70" s="197"/>
      <c r="H70" s="197"/>
      <c r="I70" s="197"/>
      <c r="J70" s="197"/>
      <c r="K70" s="197"/>
      <c r="L70" s="197"/>
      <c r="M70" s="197"/>
      <c r="N70" s="197"/>
      <c r="O70" s="197"/>
      <c r="P70" s="197"/>
      <c r="Q70" s="197"/>
      <c r="R70" s="197"/>
      <c r="S70" s="197"/>
      <c r="T70" s="197"/>
      <c r="U70" s="197"/>
      <c r="V70" s="197"/>
      <c r="W70" s="197"/>
    </row>
    <row r="71" spans="1:89" outlineLevel="1">
      <c r="A71" s="9"/>
      <c r="B71" s="91"/>
      <c r="E71" s="197"/>
      <c r="F71" s="197"/>
      <c r="G71" s="197"/>
      <c r="H71" s="197"/>
      <c r="I71" s="197"/>
      <c r="J71" s="197"/>
      <c r="K71" s="197"/>
      <c r="L71" s="197"/>
      <c r="M71" s="197"/>
      <c r="N71" s="197"/>
      <c r="O71" s="197"/>
      <c r="P71" s="197"/>
      <c r="Q71" s="197"/>
      <c r="R71" s="197"/>
      <c r="S71" s="197"/>
      <c r="T71" s="197"/>
      <c r="U71" s="197"/>
      <c r="V71" s="197"/>
      <c r="W71" s="197"/>
      <c r="AK71" s="34"/>
      <c r="AN71" s="34"/>
      <c r="CH71" s="34"/>
      <c r="CK71" s="34"/>
    </row>
    <row r="72" spans="1:89">
      <c r="A72" s="90" t="s">
        <v>38</v>
      </c>
      <c r="B72" s="258">
        <f>+B64/B19</f>
        <v>0.21977046921882479</v>
      </c>
      <c r="C72" s="258">
        <f>+C64/C19</f>
        <v>0.22162683640405609</v>
      </c>
      <c r="D72" s="258">
        <f>+D64/D19</f>
        <v>0.21856085431203978</v>
      </c>
      <c r="E72" s="197"/>
      <c r="F72" s="197"/>
      <c r="G72" s="197"/>
      <c r="H72" s="197"/>
      <c r="I72" s="197"/>
      <c r="J72" s="197"/>
      <c r="K72" s="197"/>
      <c r="L72" s="197"/>
      <c r="M72" s="197"/>
      <c r="N72" s="197"/>
      <c r="O72" s="197"/>
      <c r="P72" s="197"/>
      <c r="Q72" s="197"/>
      <c r="R72" s="197"/>
      <c r="S72" s="197"/>
      <c r="T72" s="197"/>
      <c r="U72" s="197"/>
      <c r="V72" s="197"/>
      <c r="W72" s="197"/>
    </row>
    <row r="73" spans="1:89">
      <c r="A73" s="9"/>
      <c r="B73" s="35"/>
      <c r="E73" s="197"/>
      <c r="F73" s="197"/>
      <c r="G73" s="197"/>
      <c r="H73" s="197"/>
      <c r="I73" s="197"/>
      <c r="J73" s="197"/>
      <c r="K73" s="197"/>
      <c r="L73" s="197"/>
      <c r="M73" s="197"/>
      <c r="N73" s="197"/>
      <c r="O73" s="197"/>
      <c r="P73" s="197"/>
      <c r="Q73" s="197"/>
      <c r="R73" s="197"/>
      <c r="S73" s="197"/>
      <c r="T73" s="197"/>
      <c r="U73" s="197"/>
      <c r="V73" s="197"/>
      <c r="W73" s="197"/>
    </row>
    <row r="74" spans="1:89">
      <c r="A74" s="9" t="s">
        <v>78</v>
      </c>
      <c r="B74" s="362">
        <v>1214.0999999999999</v>
      </c>
      <c r="C74" s="362">
        <v>1213.5</v>
      </c>
      <c r="D74" s="362">
        <v>1214.7</v>
      </c>
    </row>
    <row r="75" spans="1:89">
      <c r="A75" s="9" t="s">
        <v>86</v>
      </c>
      <c r="B75" s="362">
        <v>1215.8</v>
      </c>
      <c r="C75" s="362">
        <v>1215.3</v>
      </c>
      <c r="D75" s="362">
        <v>1215.8</v>
      </c>
    </row>
    <row r="77" spans="1:89" ht="14.25">
      <c r="A77" s="429" t="s">
        <v>352</v>
      </c>
    </row>
    <row r="78" spans="1:89">
      <c r="A78" s="77"/>
    </row>
    <row r="79" spans="1:89">
      <c r="A79" s="17"/>
    </row>
    <row r="80" spans="1:89">
      <c r="A80" s="17"/>
    </row>
    <row r="81" spans="1:1">
      <c r="A81" s="17"/>
    </row>
    <row r="82" spans="1:1">
      <c r="A82" s="17"/>
    </row>
    <row r="83" spans="1:1">
      <c r="A83" s="17"/>
    </row>
    <row r="84" spans="1:1">
      <c r="A84" s="4"/>
    </row>
    <row r="85" spans="1:1">
      <c r="A85" s="17"/>
    </row>
    <row r="86" spans="1:1">
      <c r="A86" s="250"/>
    </row>
    <row r="87" spans="1:1">
      <c r="A87" s="4"/>
    </row>
    <row r="88" spans="1:1">
      <c r="A88" s="4"/>
    </row>
    <row r="89" spans="1:1">
      <c r="A89" s="17"/>
    </row>
    <row r="90" spans="1:1">
      <c r="A90" s="250"/>
    </row>
  </sheetData>
  <dataConsolidate/>
  <phoneticPr fontId="6" type="noConversion"/>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I98"/>
  <sheetViews>
    <sheetView showGridLines="0" zoomScaleSheetLayoutView="75" workbookViewId="0"/>
  </sheetViews>
  <sheetFormatPr defaultColWidth="9.140625" defaultRowHeight="12.75"/>
  <cols>
    <col min="1" max="1" width="57.140625" style="4" customWidth="1"/>
    <col min="2" max="33" width="9.7109375" style="4" customWidth="1"/>
    <col min="34" max="16384" width="9.140625" style="4"/>
  </cols>
  <sheetData>
    <row r="1" spans="1:10" s="153" customFormat="1">
      <c r="A1" s="109" t="s">
        <v>11</v>
      </c>
      <c r="B1" s="122"/>
      <c r="C1" s="122"/>
      <c r="D1" s="441"/>
      <c r="E1" s="156"/>
      <c r="F1" s="156"/>
      <c r="G1" s="156"/>
      <c r="H1" s="156"/>
      <c r="I1" s="156"/>
      <c r="J1" s="157"/>
    </row>
    <row r="2" spans="1:10" s="153" customFormat="1">
      <c r="A2" s="109" t="s">
        <v>53</v>
      </c>
      <c r="B2" s="122"/>
      <c r="C2" s="122"/>
      <c r="D2" s="441"/>
      <c r="E2" s="156"/>
      <c r="F2" s="156"/>
      <c r="G2" s="156"/>
      <c r="H2" s="156"/>
      <c r="I2" s="156"/>
      <c r="J2" s="157"/>
    </row>
    <row r="3" spans="1:10" s="77" customFormat="1">
      <c r="A3" s="113"/>
      <c r="B3" s="114" t="s">
        <v>26</v>
      </c>
      <c r="C3" s="114" t="s">
        <v>26</v>
      </c>
      <c r="D3" s="442" t="s">
        <v>26</v>
      </c>
      <c r="E3" s="80"/>
      <c r="F3" s="70"/>
      <c r="G3" s="80"/>
      <c r="H3" s="70"/>
      <c r="I3" s="70"/>
      <c r="J3" s="79"/>
    </row>
    <row r="4" spans="1:10" s="77" customFormat="1" ht="14.25">
      <c r="A4" s="115" t="s">
        <v>1</v>
      </c>
      <c r="B4" s="114" t="s">
        <v>321</v>
      </c>
      <c r="C4" s="114">
        <v>2018</v>
      </c>
      <c r="D4" s="442">
        <v>2019</v>
      </c>
      <c r="E4" s="79"/>
      <c r="F4" s="79"/>
      <c r="G4" s="79"/>
      <c r="H4" s="79"/>
      <c r="I4" s="79"/>
      <c r="J4" s="79"/>
    </row>
    <row r="5" spans="1:10" s="38" customFormat="1">
      <c r="A5" s="18" t="s">
        <v>18</v>
      </c>
      <c r="B5" s="384">
        <v>35151</v>
      </c>
      <c r="C5" s="384">
        <v>30025</v>
      </c>
      <c r="D5" s="444">
        <v>36549</v>
      </c>
      <c r="E5" s="37"/>
      <c r="F5" s="37"/>
      <c r="G5" s="37"/>
      <c r="H5" s="37"/>
      <c r="I5" s="37"/>
      <c r="J5" s="37"/>
    </row>
    <row r="6" spans="1:10" s="38" customFormat="1">
      <c r="A6" s="18" t="s">
        <v>44</v>
      </c>
      <c r="B6" s="385">
        <v>2934</v>
      </c>
      <c r="C6" s="385">
        <v>2288</v>
      </c>
      <c r="D6" s="444">
        <v>2883</v>
      </c>
      <c r="E6" s="37"/>
      <c r="F6" s="37"/>
      <c r="G6" s="37"/>
      <c r="H6" s="37"/>
      <c r="I6" s="37"/>
      <c r="J6" s="37"/>
    </row>
    <row r="7" spans="1:10" s="38" customFormat="1">
      <c r="A7" s="18" t="s">
        <v>45</v>
      </c>
      <c r="B7" s="385">
        <v>9523</v>
      </c>
      <c r="C7" s="385">
        <v>8099</v>
      </c>
      <c r="D7" s="444">
        <v>11553</v>
      </c>
      <c r="E7" s="37"/>
      <c r="F7" s="37"/>
      <c r="G7" s="37"/>
      <c r="H7" s="37"/>
      <c r="I7" s="37"/>
      <c r="J7" s="37"/>
    </row>
    <row r="8" spans="1:10">
      <c r="A8" s="18" t="s">
        <v>84</v>
      </c>
      <c r="B8" s="385">
        <v>2098</v>
      </c>
      <c r="C8" s="385">
        <v>901</v>
      </c>
      <c r="D8" s="439">
        <v>1795</v>
      </c>
      <c r="E8" s="81"/>
      <c r="F8" s="81"/>
      <c r="G8" s="81"/>
      <c r="H8" s="81"/>
      <c r="I8" s="81"/>
      <c r="J8" s="81"/>
    </row>
    <row r="9" spans="1:10" s="38" customFormat="1">
      <c r="A9" s="20" t="s">
        <v>19</v>
      </c>
      <c r="B9" s="386">
        <v>1537</v>
      </c>
      <c r="C9" s="386">
        <v>1619</v>
      </c>
      <c r="D9" s="311">
        <v>1449</v>
      </c>
      <c r="E9" s="37"/>
      <c r="F9" s="37"/>
      <c r="G9" s="37"/>
      <c r="H9" s="37"/>
      <c r="I9" s="37"/>
      <c r="J9" s="37"/>
    </row>
    <row r="10" spans="1:10" s="38" customFormat="1">
      <c r="A10" s="22" t="s">
        <v>41</v>
      </c>
      <c r="B10" s="387">
        <f>SUM(B5:B9)</f>
        <v>51243</v>
      </c>
      <c r="C10" s="387">
        <f>SUM(C5:C9)</f>
        <v>42932</v>
      </c>
      <c r="D10" s="313">
        <f>SUM(D5:D9)</f>
        <v>54229</v>
      </c>
      <c r="E10" s="37"/>
      <c r="F10" s="37"/>
      <c r="G10" s="37"/>
      <c r="H10" s="37"/>
      <c r="I10" s="37"/>
      <c r="J10" s="37"/>
    </row>
    <row r="11" spans="1:10" s="38" customFormat="1">
      <c r="A11" s="18" t="s">
        <v>12</v>
      </c>
      <c r="B11" s="385">
        <v>18810</v>
      </c>
      <c r="C11" s="385">
        <v>12718</v>
      </c>
      <c r="D11" s="444">
        <v>14501</v>
      </c>
      <c r="E11" s="37"/>
      <c r="F11" s="37"/>
      <c r="G11" s="37"/>
      <c r="H11" s="37"/>
      <c r="I11" s="37"/>
      <c r="J11" s="37"/>
    </row>
    <row r="12" spans="1:10" s="38" customFormat="1">
      <c r="A12" s="18" t="s">
        <v>20</v>
      </c>
      <c r="B12" s="385">
        <v>29994</v>
      </c>
      <c r="C12" s="385">
        <v>24503</v>
      </c>
      <c r="D12" s="444">
        <v>27861</v>
      </c>
      <c r="E12" s="37"/>
      <c r="F12" s="37"/>
      <c r="G12" s="37"/>
      <c r="H12" s="37"/>
      <c r="I12" s="37"/>
      <c r="J12" s="37"/>
    </row>
    <row r="13" spans="1:10" s="38" customFormat="1">
      <c r="A13" s="18" t="s">
        <v>46</v>
      </c>
      <c r="B13" s="385">
        <v>1295</v>
      </c>
      <c r="C13" s="385">
        <v>102</v>
      </c>
      <c r="D13" s="444">
        <v>125</v>
      </c>
      <c r="E13" s="37"/>
      <c r="F13" s="37"/>
      <c r="G13" s="37"/>
      <c r="H13" s="37"/>
      <c r="I13" s="37"/>
      <c r="J13" s="37"/>
    </row>
    <row r="14" spans="1:10" s="38" customFormat="1">
      <c r="A14" s="18" t="s">
        <v>21</v>
      </c>
      <c r="B14" s="385">
        <v>24496</v>
      </c>
      <c r="C14" s="385">
        <v>16414</v>
      </c>
      <c r="D14" s="439">
        <v>15005</v>
      </c>
      <c r="E14" s="37"/>
      <c r="F14" s="37"/>
      <c r="G14" s="37"/>
      <c r="H14" s="37"/>
      <c r="I14" s="37"/>
      <c r="J14" s="37"/>
    </row>
    <row r="15" spans="1:10" s="38" customFormat="1">
      <c r="A15" s="20" t="s">
        <v>22</v>
      </c>
      <c r="B15" s="386">
        <v>193</v>
      </c>
      <c r="C15" s="386">
        <v>1</v>
      </c>
      <c r="D15" s="311">
        <v>1</v>
      </c>
      <c r="E15" s="37"/>
      <c r="F15" s="37"/>
      <c r="G15" s="37"/>
      <c r="H15" s="37"/>
      <c r="I15" s="37"/>
      <c r="J15" s="37"/>
    </row>
    <row r="16" spans="1:10" s="38" customFormat="1">
      <c r="A16" s="24" t="s">
        <v>42</v>
      </c>
      <c r="B16" s="388">
        <f>SUM(B11:B15)</f>
        <v>74788</v>
      </c>
      <c r="C16" s="388">
        <f>SUM(C11:C15)</f>
        <v>53738</v>
      </c>
      <c r="D16" s="315">
        <f>SUM(D11:D15)</f>
        <v>57493</v>
      </c>
    </row>
    <row r="17" spans="1:4" s="38" customFormat="1">
      <c r="A17" s="22" t="s">
        <v>43</v>
      </c>
      <c r="B17" s="387">
        <f>+B10+B16</f>
        <v>126031</v>
      </c>
      <c r="C17" s="387">
        <f>+C10+C16</f>
        <v>96670</v>
      </c>
      <c r="D17" s="443">
        <f>+D10+D16</f>
        <v>111722</v>
      </c>
    </row>
    <row r="18" spans="1:4" s="38" customFormat="1">
      <c r="A18" s="18"/>
      <c r="B18" s="389"/>
      <c r="C18" s="389"/>
      <c r="D18" s="440"/>
    </row>
    <row r="19" spans="1:4" s="38" customFormat="1">
      <c r="A19" s="18" t="s">
        <v>92</v>
      </c>
      <c r="B19" s="385">
        <v>60517</v>
      </c>
      <c r="C19" s="385">
        <v>42425</v>
      </c>
      <c r="D19" s="439">
        <v>53231</v>
      </c>
    </row>
    <row r="20" spans="1:4" s="38" customFormat="1" collapsed="1">
      <c r="A20" s="20" t="s">
        <v>89</v>
      </c>
      <c r="B20" s="386">
        <v>84</v>
      </c>
      <c r="C20" s="386">
        <v>47</v>
      </c>
      <c r="D20" s="311">
        <v>59</v>
      </c>
    </row>
    <row r="21" spans="1:4" s="38" customFormat="1">
      <c r="A21" s="22" t="s">
        <v>47</v>
      </c>
      <c r="B21" s="387">
        <f>SUM(B19:B20)</f>
        <v>60601</v>
      </c>
      <c r="C21" s="387">
        <f>SUM(C19:C20)</f>
        <v>42472</v>
      </c>
      <c r="D21" s="313">
        <f>SUM(D19:D20)</f>
        <v>53290</v>
      </c>
    </row>
    <row r="22" spans="1:4" s="38" customFormat="1">
      <c r="A22" s="18" t="s">
        <v>94</v>
      </c>
      <c r="B22" s="385">
        <v>23635</v>
      </c>
      <c r="C22" s="385">
        <v>14415</v>
      </c>
      <c r="D22" s="439">
        <v>20400</v>
      </c>
    </row>
    <row r="23" spans="1:4" s="38" customFormat="1">
      <c r="A23" s="18" t="s">
        <v>48</v>
      </c>
      <c r="B23" s="385">
        <v>3034</v>
      </c>
      <c r="C23" s="385">
        <v>2837</v>
      </c>
      <c r="D23" s="439">
        <v>3488</v>
      </c>
    </row>
    <row r="24" spans="1:4" s="38" customFormat="1">
      <c r="A24" s="18" t="s">
        <v>23</v>
      </c>
      <c r="B24" s="390">
        <v>1720</v>
      </c>
      <c r="C24" s="390">
        <v>1282</v>
      </c>
      <c r="D24" s="439">
        <v>1410</v>
      </c>
    </row>
    <row r="25" spans="1:4" s="38" customFormat="1">
      <c r="A25" s="20" t="s">
        <v>85</v>
      </c>
      <c r="B25" s="391">
        <v>438</v>
      </c>
      <c r="C25" s="391">
        <v>619</v>
      </c>
      <c r="D25" s="320">
        <v>702</v>
      </c>
    </row>
    <row r="26" spans="1:4" s="38" customFormat="1">
      <c r="A26" s="22" t="s">
        <v>49</v>
      </c>
      <c r="B26" s="387">
        <f>SUM(B22:B25)</f>
        <v>28827</v>
      </c>
      <c r="C26" s="387">
        <f>SUM(C22:C25)</f>
        <v>19153</v>
      </c>
      <c r="D26" s="313">
        <f>SUM(D22:D25)</f>
        <v>26000</v>
      </c>
    </row>
    <row r="27" spans="1:4" s="38" customFormat="1">
      <c r="A27" s="18" t="s">
        <v>94</v>
      </c>
      <c r="B27" s="385">
        <v>1513</v>
      </c>
      <c r="C27" s="385">
        <v>5966</v>
      </c>
      <c r="D27" s="439">
        <v>3255</v>
      </c>
    </row>
    <row r="28" spans="1:4" s="38" customFormat="1">
      <c r="A28" s="18" t="s">
        <v>83</v>
      </c>
      <c r="B28" s="385">
        <v>33008</v>
      </c>
      <c r="C28" s="385">
        <v>27477</v>
      </c>
      <c r="D28" s="439">
        <v>27564</v>
      </c>
    </row>
    <row r="29" spans="1:4" s="38" customFormat="1">
      <c r="A29" s="18" t="s">
        <v>24</v>
      </c>
      <c r="B29" s="385">
        <v>2026</v>
      </c>
      <c r="C29" s="385">
        <v>1602</v>
      </c>
      <c r="D29" s="439">
        <v>1613</v>
      </c>
    </row>
    <row r="30" spans="1:4" s="38" customFormat="1">
      <c r="A30" s="20" t="s">
        <v>51</v>
      </c>
      <c r="B30" s="386">
        <v>56</v>
      </c>
      <c r="C30" s="505">
        <v>0</v>
      </c>
      <c r="D30" s="506">
        <v>0</v>
      </c>
    </row>
    <row r="31" spans="1:4" s="38" customFormat="1">
      <c r="A31" s="24" t="s">
        <v>50</v>
      </c>
      <c r="B31" s="388">
        <f>SUM(B27:B30)</f>
        <v>36603</v>
      </c>
      <c r="C31" s="388">
        <f>SUM(C27:C30)</f>
        <v>35045</v>
      </c>
      <c r="D31" s="315">
        <f>SUM(D27:D30)</f>
        <v>32432</v>
      </c>
    </row>
    <row r="32" spans="1:4" s="38" customFormat="1" ht="15" customHeight="1">
      <c r="A32" s="22" t="s">
        <v>52</v>
      </c>
      <c r="B32" s="387">
        <f>+B21+B26+B31</f>
        <v>126031</v>
      </c>
      <c r="C32" s="387">
        <f>+C21+C26+C31</f>
        <v>96670</v>
      </c>
      <c r="D32" s="443">
        <f>+D21+D26+D31</f>
        <v>111722</v>
      </c>
    </row>
    <row r="33" spans="1:4" s="38" customFormat="1" ht="15" customHeight="1">
      <c r="A33" s="22"/>
      <c r="B33" s="23"/>
      <c r="C33" s="23"/>
      <c r="D33" s="440"/>
    </row>
    <row r="34" spans="1:4" s="38" customFormat="1" ht="15" customHeight="1">
      <c r="A34" s="89"/>
      <c r="B34" s="23"/>
      <c r="C34" s="23"/>
      <c r="D34" s="440"/>
    </row>
    <row r="35" spans="1:4" s="38" customFormat="1" ht="15" customHeight="1">
      <c r="A35" s="22" t="s">
        <v>180</v>
      </c>
      <c r="B35" s="23"/>
      <c r="C35" s="23"/>
      <c r="D35" s="440"/>
    </row>
    <row r="36" spans="1:4" s="38" customFormat="1" ht="15" customHeight="1">
      <c r="A36" s="18" t="s">
        <v>178</v>
      </c>
      <c r="B36" s="19">
        <f>B17</f>
        <v>126031</v>
      </c>
      <c r="C36" s="19">
        <f>C17</f>
        <v>96670</v>
      </c>
      <c r="D36" s="444">
        <f>D17</f>
        <v>111722</v>
      </c>
    </row>
    <row r="37" spans="1:4" s="38" customFormat="1" ht="15" customHeight="1">
      <c r="A37" s="18" t="s">
        <v>25</v>
      </c>
      <c r="B37" s="19">
        <f>-(B24+B25+B28+B29)</f>
        <v>-37192</v>
      </c>
      <c r="C37" s="19">
        <f>-(C24+C25+C28+C29)</f>
        <v>-30980</v>
      </c>
      <c r="D37" s="444">
        <f>-(D24+D25+D28+D29)</f>
        <v>-31289</v>
      </c>
    </row>
    <row r="38" spans="1:4" s="38" customFormat="1" ht="15" customHeight="1">
      <c r="A38" s="24" t="s">
        <v>179</v>
      </c>
      <c r="B38" s="25">
        <f>B36+B37</f>
        <v>88839</v>
      </c>
      <c r="C38" s="25">
        <f>C36+C37</f>
        <v>65690</v>
      </c>
      <c r="D38" s="445">
        <f>D36+D37</f>
        <v>80433</v>
      </c>
    </row>
    <row r="39" spans="1:4" s="38" customFormat="1" ht="15" customHeight="1">
      <c r="A39" s="18" t="s">
        <v>200</v>
      </c>
      <c r="B39" s="272">
        <v>82229</v>
      </c>
      <c r="C39" s="272">
        <v>64945</v>
      </c>
      <c r="D39" s="457">
        <v>72732</v>
      </c>
    </row>
    <row r="40" spans="1:4" s="38" customFormat="1" ht="15" customHeight="1">
      <c r="A40" s="18"/>
      <c r="B40" s="19"/>
      <c r="C40" s="19"/>
      <c r="D40" s="440"/>
    </row>
    <row r="41" spans="1:4" s="38" customFormat="1" ht="15" customHeight="1">
      <c r="A41" s="22" t="s">
        <v>181</v>
      </c>
      <c r="B41" s="19"/>
      <c r="C41" s="19"/>
      <c r="D41" s="440"/>
    </row>
    <row r="42" spans="1:4" s="38" customFormat="1" ht="15" customHeight="1">
      <c r="A42" s="18" t="s">
        <v>147</v>
      </c>
      <c r="B42" s="19">
        <f>-(B22+B23+B27)</f>
        <v>-28182</v>
      </c>
      <c r="C42" s="19">
        <f>-(C22+C23+C27)</f>
        <v>-23218</v>
      </c>
      <c r="D42" s="444">
        <f>-(D22+D23+D27)</f>
        <v>-27143</v>
      </c>
    </row>
    <row r="43" spans="1:4" s="38" customFormat="1" ht="15" customHeight="1">
      <c r="A43" s="18" t="s">
        <v>175</v>
      </c>
      <c r="B43" s="19">
        <v>-75</v>
      </c>
      <c r="C43" s="505">
        <v>0</v>
      </c>
      <c r="D43" s="506">
        <v>0</v>
      </c>
    </row>
    <row r="44" spans="1:4" s="38" customFormat="1" ht="15" customHeight="1">
      <c r="A44" s="18" t="s">
        <v>177</v>
      </c>
      <c r="B44" s="19">
        <f>+B13+B14</f>
        <v>25791</v>
      </c>
      <c r="C44" s="19">
        <f>+C13+C14</f>
        <v>16516</v>
      </c>
      <c r="D44" s="444">
        <f>+D13+D14</f>
        <v>15130</v>
      </c>
    </row>
    <row r="45" spans="1:4" s="38" customFormat="1">
      <c r="A45" s="24" t="s">
        <v>176</v>
      </c>
      <c r="B45" s="25">
        <f>B42+B43+B44</f>
        <v>-2466</v>
      </c>
      <c r="C45" s="25">
        <f>C42+C43+C44</f>
        <v>-6702</v>
      </c>
      <c r="D45" s="445">
        <f>D42+D43+D44</f>
        <v>-12013</v>
      </c>
    </row>
    <row r="46" spans="1:4" s="38" customFormat="1" ht="27.75" customHeight="1">
      <c r="A46" s="430" t="s">
        <v>354</v>
      </c>
      <c r="B46" s="26"/>
      <c r="C46" s="26"/>
    </row>
    <row r="47" spans="1:4" s="38" customFormat="1">
      <c r="B47" s="26"/>
      <c r="C47" s="26"/>
    </row>
    <row r="48" spans="1:4" s="38" customFormat="1">
      <c r="A48" s="40"/>
      <c r="B48" s="36"/>
      <c r="C48" s="36"/>
    </row>
    <row r="49" spans="1:104">
      <c r="A49" s="7"/>
      <c r="B49" s="81"/>
      <c r="C49" s="81"/>
      <c r="D49" s="39"/>
      <c r="E49" s="39"/>
      <c r="F49" s="39"/>
      <c r="G49" s="39"/>
      <c r="H49" s="39"/>
      <c r="I49" s="39"/>
      <c r="J49" s="39"/>
      <c r="K49" s="39"/>
      <c r="L49" s="39"/>
      <c r="M49" s="39"/>
      <c r="N49" s="39"/>
    </row>
    <row r="50" spans="1:104">
      <c r="A50" s="45"/>
      <c r="B50" s="48"/>
      <c r="C50" s="48"/>
      <c r="D50" s="48"/>
      <c r="E50" s="48"/>
      <c r="F50" s="48"/>
      <c r="G50" s="47"/>
      <c r="H50" s="47"/>
      <c r="I50" s="47"/>
      <c r="J50" s="47"/>
      <c r="K50" s="48"/>
      <c r="L50" s="48"/>
      <c r="M50" s="48"/>
      <c r="N50" s="48"/>
    </row>
    <row r="51" spans="1:104">
      <c r="A51" s="46"/>
      <c r="B51" s="49"/>
      <c r="C51" s="49"/>
      <c r="D51" s="49"/>
      <c r="E51" s="49"/>
      <c r="F51" s="49"/>
      <c r="G51" s="49"/>
      <c r="H51" s="49"/>
      <c r="I51" s="49"/>
      <c r="J51" s="49"/>
      <c r="K51" s="48"/>
      <c r="L51" s="48"/>
      <c r="M51" s="48"/>
      <c r="N51" s="48"/>
    </row>
    <row r="52" spans="1:104" collapsed="1">
      <c r="A52" s="46"/>
      <c r="B52" s="49"/>
      <c r="C52" s="49"/>
      <c r="D52" s="49"/>
      <c r="E52" s="49"/>
      <c r="F52" s="49"/>
      <c r="G52" s="49"/>
      <c r="H52" s="49"/>
      <c r="I52" s="49"/>
      <c r="J52" s="49"/>
      <c r="K52" s="48"/>
      <c r="L52" s="48"/>
      <c r="M52" s="48"/>
      <c r="N52" s="48"/>
    </row>
    <row r="53" spans="1:104">
      <c r="A53" s="46"/>
      <c r="B53" s="49"/>
      <c r="C53" s="49"/>
      <c r="D53" s="49"/>
      <c r="E53" s="49"/>
      <c r="F53" s="49"/>
      <c r="G53" s="49"/>
      <c r="H53" s="49"/>
      <c r="I53" s="49"/>
      <c r="J53" s="49"/>
      <c r="K53" s="48"/>
      <c r="L53" s="48"/>
      <c r="M53" s="48"/>
      <c r="N53" s="48"/>
    </row>
    <row r="54" spans="1:104">
      <c r="A54" s="46"/>
      <c r="B54" s="49"/>
      <c r="C54" s="49"/>
      <c r="D54" s="49"/>
      <c r="E54" s="49"/>
      <c r="F54" s="49"/>
      <c r="G54" s="49"/>
      <c r="H54" s="49"/>
      <c r="I54" s="49"/>
      <c r="J54" s="49"/>
      <c r="K54" s="48"/>
      <c r="L54" s="48"/>
      <c r="M54" s="48"/>
      <c r="N54" s="48"/>
    </row>
    <row r="55" spans="1:104" hidden="1">
      <c r="A55" s="46"/>
      <c r="B55" s="49"/>
      <c r="C55" s="49"/>
      <c r="D55" s="49"/>
      <c r="E55" s="49"/>
      <c r="F55" s="49"/>
      <c r="G55" s="49"/>
      <c r="H55" s="49"/>
      <c r="I55" s="49"/>
      <c r="J55" s="49"/>
      <c r="K55" s="48"/>
      <c r="L55" s="48"/>
      <c r="M55" s="48"/>
      <c r="N55" s="48"/>
    </row>
    <row r="56" spans="1:104" hidden="1">
      <c r="A56" s="45"/>
      <c r="B56" s="50"/>
      <c r="C56" s="50"/>
      <c r="D56" s="50"/>
      <c r="E56" s="50"/>
      <c r="F56" s="50"/>
      <c r="G56" s="50"/>
      <c r="H56" s="50"/>
      <c r="I56" s="50"/>
      <c r="J56" s="50"/>
      <c r="K56" s="47"/>
      <c r="L56" s="47"/>
      <c r="M56" s="47"/>
      <c r="N56" s="47"/>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row>
    <row r="57" spans="1:104" hidden="1">
      <c r="A57" s="46"/>
      <c r="B57" s="51"/>
      <c r="C57" s="51"/>
      <c r="D57" s="51"/>
      <c r="E57" s="51"/>
      <c r="F57" s="51"/>
      <c r="G57" s="51"/>
      <c r="H57" s="51"/>
      <c r="I57" s="51"/>
      <c r="J57" s="51"/>
      <c r="K57" s="43"/>
      <c r="L57" s="43"/>
      <c r="M57" s="43"/>
      <c r="N57" s="43"/>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row>
    <row r="58" spans="1:104" hidden="1">
      <c r="A58" s="52"/>
      <c r="B58" s="43"/>
      <c r="C58" s="43"/>
      <c r="D58" s="43"/>
      <c r="E58" s="43"/>
      <c r="F58" s="43"/>
      <c r="G58" s="44"/>
      <c r="H58" s="44"/>
      <c r="I58" s="44"/>
      <c r="J58" s="44"/>
      <c r="K58" s="43"/>
      <c r="L58" s="43"/>
      <c r="M58" s="43"/>
      <c r="N58" s="43"/>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row>
    <row r="59" spans="1:104" hidden="1">
      <c r="A59" s="39"/>
      <c r="B59" s="43"/>
      <c r="C59" s="43"/>
      <c r="D59" s="43"/>
      <c r="E59" s="43"/>
      <c r="F59" s="43"/>
      <c r="G59" s="43"/>
      <c r="H59" s="43"/>
      <c r="I59" s="43"/>
      <c r="J59" s="43"/>
      <c r="K59" s="43"/>
      <c r="L59" s="43"/>
      <c r="M59" s="43"/>
      <c r="N59" s="43"/>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55"/>
      <c r="BA59" s="6"/>
      <c r="BB59" s="6"/>
      <c r="BC59" s="55"/>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55"/>
      <c r="CX59" s="6"/>
      <c r="CY59" s="6"/>
      <c r="CZ59" s="55"/>
    </row>
    <row r="60" spans="1:104" s="14" customFormat="1" collapsed="1">
      <c r="A60" s="39"/>
      <c r="B60" s="43"/>
      <c r="C60" s="43"/>
      <c r="D60" s="43"/>
      <c r="E60" s="43"/>
      <c r="F60" s="43"/>
      <c r="G60" s="43"/>
      <c r="H60" s="43"/>
      <c r="I60" s="43"/>
      <c r="J60" s="43"/>
      <c r="K60" s="43"/>
      <c r="L60" s="43"/>
      <c r="M60" s="43"/>
      <c r="N60" s="43"/>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row>
    <row r="61" spans="1:104" s="14" customFormat="1">
      <c r="A61" s="39"/>
      <c r="B61" s="43"/>
      <c r="C61" s="43"/>
      <c r="D61" s="43"/>
      <c r="E61" s="43"/>
      <c r="F61" s="43"/>
      <c r="G61" s="43"/>
      <c r="H61" s="43"/>
      <c r="I61" s="43"/>
      <c r="J61" s="43"/>
      <c r="K61" s="43"/>
      <c r="L61" s="43"/>
      <c r="M61" s="43"/>
      <c r="N61" s="43"/>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row>
    <row r="62" spans="1:104" s="14" customFormat="1">
      <c r="A62" s="7"/>
      <c r="B62" s="43"/>
      <c r="C62" s="43"/>
      <c r="D62" s="43"/>
      <c r="E62" s="43"/>
      <c r="F62" s="43"/>
      <c r="G62" s="43"/>
      <c r="H62" s="43"/>
      <c r="I62" s="43"/>
      <c r="J62" s="43"/>
      <c r="K62" s="43"/>
      <c r="L62" s="43"/>
      <c r="M62" s="43"/>
      <c r="N62" s="43"/>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row>
    <row r="63" spans="1:104" s="14" customFormat="1" hidden="1">
      <c r="A63" s="52"/>
      <c r="B63" s="44"/>
      <c r="C63" s="44"/>
      <c r="D63" s="44"/>
      <c r="E63" s="44"/>
      <c r="F63" s="44"/>
      <c r="G63" s="44"/>
      <c r="H63" s="44"/>
      <c r="I63" s="44"/>
      <c r="J63" s="44"/>
      <c r="K63" s="44"/>
      <c r="L63" s="44"/>
      <c r="M63" s="44"/>
      <c r="N63" s="44"/>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row>
    <row r="64" spans="1:104" s="14" customFormat="1" hidden="1">
      <c r="A64" s="39"/>
      <c r="B64" s="43"/>
      <c r="C64" s="43"/>
      <c r="D64" s="43"/>
      <c r="E64" s="43"/>
      <c r="F64" s="43"/>
      <c r="G64" s="43"/>
      <c r="H64" s="43"/>
      <c r="I64" s="43"/>
      <c r="J64" s="43"/>
      <c r="K64" s="43"/>
      <c r="L64" s="43"/>
      <c r="M64" s="43"/>
      <c r="N64" s="43"/>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row>
    <row r="65" spans="1:217" s="14" customFormat="1" hidden="1">
      <c r="A65" s="39"/>
      <c r="B65" s="53"/>
      <c r="C65" s="53"/>
      <c r="D65" s="53"/>
      <c r="E65" s="53"/>
      <c r="F65" s="53"/>
      <c r="G65" s="53"/>
      <c r="H65" s="53"/>
      <c r="I65" s="53"/>
      <c r="J65" s="53"/>
      <c r="K65" s="43"/>
      <c r="L65" s="43"/>
      <c r="M65" s="43"/>
      <c r="N65" s="43"/>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34"/>
      <c r="ER65" s="4"/>
      <c r="ES65" s="4"/>
      <c r="ET65" s="3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34"/>
      <c r="GO65" s="4"/>
    </row>
    <row r="66" spans="1:217" s="41" customFormat="1" hidden="1">
      <c r="A66" s="39"/>
      <c r="B66" s="43"/>
      <c r="C66" s="43"/>
      <c r="D66" s="43"/>
      <c r="E66" s="43"/>
      <c r="F66" s="43"/>
      <c r="G66" s="43"/>
      <c r="H66" s="43"/>
      <c r="I66" s="43"/>
      <c r="J66" s="43"/>
      <c r="K66" s="43"/>
      <c r="L66" s="43"/>
      <c r="M66" s="43"/>
      <c r="N66" s="43"/>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row>
    <row r="67" spans="1:217" hidden="1">
      <c r="A67" s="52"/>
      <c r="B67" s="44"/>
      <c r="C67" s="44"/>
      <c r="D67" s="44"/>
      <c r="E67" s="44"/>
      <c r="F67" s="44"/>
      <c r="G67" s="44"/>
      <c r="H67" s="44"/>
      <c r="I67" s="44"/>
      <c r="J67" s="44"/>
      <c r="K67" s="44"/>
      <c r="L67" s="44"/>
      <c r="M67" s="44"/>
      <c r="N67" s="44"/>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row>
    <row r="68" spans="1:217" hidden="1">
      <c r="A68" s="39"/>
      <c r="B68" s="43"/>
      <c r="C68" s="43"/>
      <c r="D68" s="43"/>
      <c r="E68" s="43"/>
      <c r="F68" s="43"/>
      <c r="G68" s="43"/>
      <c r="H68" s="43"/>
      <c r="I68" s="43"/>
      <c r="J68" s="43"/>
      <c r="K68" s="43"/>
      <c r="L68" s="43"/>
      <c r="M68" s="43"/>
      <c r="N68" s="43"/>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row>
    <row r="69" spans="1:217"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row>
    <row r="70" spans="1:217"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row>
    <row r="71" spans="1:217"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row>
    <row r="72" spans="1:217">
      <c r="A72" s="52"/>
      <c r="B72" s="81"/>
      <c r="C72" s="81"/>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row>
    <row r="73" spans="1:217">
      <c r="A73" s="56"/>
    </row>
    <row r="74" spans="1:217" hidden="1">
      <c r="A74" s="57"/>
    </row>
    <row r="75" spans="1:217" hidden="1">
      <c r="A75" s="57"/>
    </row>
    <row r="76" spans="1:217" s="13" customFormat="1" hidden="1">
      <c r="A76" s="57"/>
    </row>
    <row r="77" spans="1:217" hidden="1">
      <c r="A77" s="39"/>
      <c r="B77" s="81"/>
      <c r="C77" s="81"/>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c r="HI77" s="39"/>
    </row>
    <row r="78" spans="1:217" hidden="1">
      <c r="A78" s="39"/>
      <c r="B78" s="43"/>
      <c r="C78" s="43"/>
      <c r="D78" s="43"/>
      <c r="E78" s="43"/>
      <c r="F78" s="43"/>
      <c r="G78" s="43"/>
      <c r="H78" s="43"/>
      <c r="I78" s="43"/>
      <c r="J78" s="43"/>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c r="HI78" s="39"/>
    </row>
    <row r="79" spans="1:217" collapsed="1">
      <c r="A79" s="52"/>
      <c r="B79" s="44"/>
      <c r="C79" s="44"/>
      <c r="D79" s="44"/>
      <c r="E79" s="44"/>
      <c r="F79" s="44"/>
      <c r="G79" s="44"/>
      <c r="H79" s="44"/>
      <c r="I79" s="44"/>
      <c r="J79" s="44"/>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c r="HI79" s="39"/>
    </row>
    <row r="80" spans="1:217">
      <c r="A80" s="45"/>
      <c r="B80" s="48"/>
      <c r="C80" s="48"/>
      <c r="D80" s="48"/>
      <c r="E80" s="48"/>
      <c r="F80" s="48"/>
      <c r="G80" s="47"/>
      <c r="H80" s="47"/>
      <c r="I80" s="47"/>
      <c r="J80" s="47"/>
      <c r="K80" s="48"/>
      <c r="L80" s="48"/>
      <c r="M80" s="48"/>
      <c r="N80" s="48"/>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c r="HI80" s="46"/>
    </row>
    <row r="81" spans="1:217">
      <c r="A81" s="46"/>
      <c r="B81" s="49"/>
      <c r="C81" s="49"/>
      <c r="D81" s="49"/>
      <c r="E81" s="49"/>
      <c r="F81" s="49"/>
      <c r="G81" s="49"/>
      <c r="H81" s="49"/>
      <c r="I81" s="49"/>
      <c r="J81" s="49"/>
      <c r="K81" s="48"/>
      <c r="L81" s="48"/>
      <c r="M81" s="48"/>
      <c r="N81" s="48"/>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row>
    <row r="82" spans="1:217">
      <c r="A82" s="46"/>
      <c r="B82" s="49"/>
      <c r="C82" s="49"/>
      <c r="D82" s="49"/>
      <c r="E82" s="49"/>
      <c r="F82" s="49"/>
      <c r="G82" s="49"/>
      <c r="H82" s="49"/>
      <c r="I82" s="49"/>
      <c r="J82" s="49"/>
      <c r="K82" s="48"/>
      <c r="L82" s="48"/>
      <c r="M82" s="48"/>
      <c r="N82" s="48"/>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row>
    <row r="83" spans="1:217">
      <c r="A83" s="46"/>
      <c r="B83" s="49"/>
      <c r="C83" s="49"/>
      <c r="D83" s="49"/>
      <c r="E83" s="49"/>
      <c r="F83" s="49"/>
      <c r="G83" s="49"/>
      <c r="H83" s="49"/>
      <c r="I83" s="49"/>
      <c r="J83" s="49"/>
      <c r="K83" s="48"/>
      <c r="L83" s="48"/>
      <c r="M83" s="48"/>
      <c r="N83" s="48"/>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row>
    <row r="84" spans="1:217">
      <c r="A84" s="46"/>
      <c r="B84" s="49"/>
      <c r="C84" s="49"/>
      <c r="D84" s="49"/>
      <c r="E84" s="49"/>
      <c r="F84" s="49"/>
      <c r="G84" s="49"/>
      <c r="H84" s="49"/>
      <c r="I84" s="49"/>
      <c r="J84" s="49"/>
      <c r="K84" s="48"/>
      <c r="L84" s="48"/>
      <c r="M84" s="48"/>
      <c r="N84" s="48"/>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row>
    <row r="85" spans="1:217">
      <c r="A85" s="54"/>
      <c r="B85" s="54"/>
      <c r="C85" s="54"/>
      <c r="D85" s="54"/>
      <c r="E85" s="54"/>
      <c r="F85" s="54"/>
      <c r="G85" s="54"/>
      <c r="H85" s="54"/>
      <c r="I85" s="54"/>
      <c r="J85" s="54"/>
      <c r="K85" s="54"/>
      <c r="L85" s="54"/>
      <c r="M85" s="54"/>
      <c r="N85" s="54"/>
      <c r="O85" s="54"/>
      <c r="P85" s="54"/>
      <c r="Q85" s="54"/>
      <c r="R85" s="54"/>
      <c r="S85" s="54"/>
      <c r="T85" s="42"/>
      <c r="U85" s="54"/>
      <c r="V85" s="54"/>
      <c r="W85" s="42"/>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42"/>
      <c r="BR85" s="54"/>
      <c r="BS85" s="54"/>
      <c r="BT85" s="42"/>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42"/>
      <c r="DO85" s="54"/>
      <c r="DP85" s="54"/>
      <c r="DQ85" s="42"/>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54"/>
      <c r="FH85" s="54"/>
      <c r="FI85" s="54"/>
      <c r="FJ85" s="54"/>
      <c r="FK85" s="42"/>
      <c r="FL85" s="54"/>
      <c r="FM85" s="54"/>
      <c r="FN85" s="42"/>
      <c r="FO85" s="54"/>
      <c r="FP85" s="54"/>
      <c r="FQ85" s="54"/>
      <c r="FR85" s="54"/>
      <c r="FS85" s="54"/>
      <c r="FT85" s="54"/>
      <c r="FU85" s="54"/>
      <c r="FV85" s="54"/>
      <c r="FW85" s="54"/>
      <c r="FX85" s="54"/>
      <c r="FY85" s="54"/>
      <c r="FZ85" s="54"/>
      <c r="GA85" s="54"/>
      <c r="GB85" s="54"/>
      <c r="GC85" s="54"/>
      <c r="GD85" s="54"/>
      <c r="GE85" s="54"/>
      <c r="GF85" s="54"/>
      <c r="GG85" s="54"/>
      <c r="GH85" s="54"/>
      <c r="GI85" s="54"/>
      <c r="GJ85" s="54"/>
      <c r="GK85" s="54"/>
      <c r="GL85" s="54"/>
      <c r="GM85" s="54"/>
      <c r="GN85" s="54"/>
      <c r="GO85" s="54"/>
      <c r="GP85" s="54"/>
      <c r="GQ85" s="54"/>
      <c r="GR85" s="54"/>
      <c r="GS85" s="54"/>
      <c r="GT85" s="54"/>
      <c r="GU85" s="54"/>
      <c r="GV85" s="54"/>
      <c r="GW85" s="54"/>
      <c r="GX85" s="54"/>
      <c r="GY85" s="54"/>
      <c r="GZ85" s="54"/>
      <c r="HA85" s="54"/>
      <c r="HB85" s="54"/>
      <c r="HC85" s="54"/>
      <c r="HD85" s="54"/>
      <c r="HE85" s="54"/>
      <c r="HF85" s="54"/>
      <c r="HG85" s="54"/>
      <c r="HH85" s="42"/>
      <c r="HI85" s="54"/>
    </row>
    <row r="86" spans="1:217">
      <c r="A86" s="45"/>
      <c r="B86" s="50"/>
      <c r="C86" s="50"/>
      <c r="D86" s="50"/>
      <c r="E86" s="50"/>
      <c r="F86" s="50"/>
      <c r="G86" s="50"/>
      <c r="H86" s="50"/>
      <c r="I86" s="50"/>
      <c r="J86" s="50"/>
      <c r="K86" s="47"/>
      <c r="L86" s="47"/>
      <c r="M86" s="47"/>
      <c r="N86" s="47"/>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c r="GZ86" s="45"/>
      <c r="HA86" s="45"/>
      <c r="HB86" s="45"/>
      <c r="HC86" s="45"/>
      <c r="HD86" s="45"/>
      <c r="HE86" s="45"/>
      <c r="HF86" s="45"/>
      <c r="HG86" s="45"/>
      <c r="HH86" s="45"/>
      <c r="HI86" s="45"/>
    </row>
    <row r="88" spans="1:217">
      <c r="A88" s="39"/>
      <c r="B88" s="81"/>
      <c r="C88" s="81"/>
      <c r="D88" s="39"/>
      <c r="E88" s="39"/>
      <c r="F88" s="39"/>
      <c r="G88" s="39"/>
      <c r="H88" s="39"/>
      <c r="I88" s="39"/>
      <c r="J88" s="39"/>
      <c r="K88" s="39"/>
      <c r="L88" s="39"/>
      <c r="M88" s="39"/>
      <c r="N88" s="39"/>
    </row>
    <row r="90" spans="1:217">
      <c r="A90" s="52"/>
      <c r="B90" s="81"/>
      <c r="C90" s="81"/>
      <c r="D90" s="39"/>
      <c r="E90" s="39"/>
      <c r="F90" s="39"/>
      <c r="G90" s="52"/>
      <c r="H90" s="52"/>
      <c r="I90" s="52"/>
      <c r="J90" s="52"/>
      <c r="K90" s="39"/>
      <c r="L90" s="39"/>
      <c r="M90" s="39"/>
      <c r="N90" s="39"/>
    </row>
    <row r="91" spans="1:217">
      <c r="A91" s="39"/>
      <c r="B91" s="43"/>
      <c r="C91" s="43"/>
      <c r="D91" s="43"/>
      <c r="E91" s="43"/>
      <c r="F91" s="43"/>
      <c r="G91" s="43"/>
      <c r="H91" s="43"/>
      <c r="I91" s="43"/>
      <c r="J91" s="43"/>
      <c r="K91" s="43"/>
      <c r="L91" s="43"/>
      <c r="M91" s="43"/>
      <c r="N91" s="43"/>
    </row>
    <row r="92" spans="1:217">
      <c r="A92" s="39"/>
      <c r="B92" s="43"/>
      <c r="C92" s="43"/>
      <c r="D92" s="43"/>
      <c r="E92" s="43"/>
      <c r="F92" s="43"/>
      <c r="G92" s="43"/>
      <c r="H92" s="43"/>
      <c r="I92" s="43"/>
      <c r="J92" s="43"/>
      <c r="K92" s="43"/>
      <c r="L92" s="43"/>
      <c r="M92" s="43"/>
      <c r="N92" s="43"/>
    </row>
    <row r="93" spans="1:217">
      <c r="A93" s="39"/>
      <c r="B93" s="43"/>
      <c r="C93" s="43"/>
      <c r="D93" s="43"/>
      <c r="E93" s="43"/>
      <c r="F93" s="43"/>
      <c r="G93" s="43"/>
      <c r="H93" s="43"/>
      <c r="I93" s="43"/>
      <c r="J93" s="43"/>
      <c r="K93" s="43"/>
      <c r="L93" s="43"/>
      <c r="M93" s="43"/>
      <c r="N93" s="43"/>
    </row>
    <row r="94" spans="1:217">
      <c r="A94" s="39"/>
      <c r="B94" s="43"/>
      <c r="C94" s="43"/>
      <c r="D94" s="43"/>
      <c r="E94" s="43"/>
      <c r="F94" s="43"/>
      <c r="G94" s="43"/>
      <c r="H94" s="43"/>
      <c r="I94" s="43"/>
      <c r="J94" s="43"/>
      <c r="K94" s="43"/>
      <c r="L94" s="43"/>
      <c r="M94" s="43"/>
      <c r="N94" s="43"/>
    </row>
    <row r="95" spans="1:217">
      <c r="A95" s="39"/>
      <c r="B95" s="43"/>
      <c r="C95" s="43"/>
      <c r="D95" s="43"/>
      <c r="E95" s="43"/>
      <c r="F95" s="43"/>
      <c r="G95" s="43"/>
      <c r="H95" s="43"/>
      <c r="I95" s="43"/>
      <c r="J95" s="43"/>
      <c r="K95" s="43"/>
      <c r="L95" s="43"/>
      <c r="M95" s="43"/>
      <c r="N95" s="43"/>
    </row>
    <row r="96" spans="1:217">
      <c r="A96" s="52"/>
      <c r="B96" s="44"/>
      <c r="C96" s="44"/>
      <c r="D96" s="44"/>
      <c r="E96" s="44"/>
      <c r="F96" s="44"/>
      <c r="G96" s="44"/>
      <c r="H96" s="44"/>
      <c r="I96" s="44"/>
      <c r="J96" s="44"/>
      <c r="K96" s="44"/>
      <c r="L96" s="44"/>
      <c r="M96" s="44"/>
      <c r="N96" s="44"/>
    </row>
    <row r="97" spans="1:14">
      <c r="A97" s="39"/>
      <c r="B97" s="43"/>
      <c r="C97" s="43"/>
      <c r="D97" s="43"/>
      <c r="E97" s="43"/>
      <c r="F97" s="43"/>
      <c r="G97" s="43"/>
      <c r="H97" s="43"/>
      <c r="I97" s="43"/>
      <c r="J97" s="43"/>
      <c r="K97" s="39"/>
      <c r="L97" s="39"/>
      <c r="M97" s="39"/>
      <c r="N97" s="39"/>
    </row>
    <row r="98" spans="1:14">
      <c r="A98" s="39"/>
      <c r="B98" s="43"/>
      <c r="C98" s="43"/>
      <c r="D98" s="43"/>
      <c r="E98" s="43"/>
      <c r="F98" s="43"/>
      <c r="G98" s="43"/>
      <c r="H98" s="43"/>
      <c r="I98" s="43"/>
      <c r="J98" s="43"/>
      <c r="K98" s="39"/>
      <c r="L98" s="39"/>
      <c r="M98" s="39"/>
      <c r="N98" s="39"/>
    </row>
  </sheetData>
  <phoneticPr fontId="6" type="noConversion"/>
  <pageMargins left="0.70866141732283472" right="0.70866141732283472"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C1249"/>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2.75"/>
  <cols>
    <col min="1" max="1" width="48.140625" style="148" customWidth="1"/>
    <col min="2" max="2" width="9.7109375" style="148" customWidth="1"/>
    <col min="3" max="3" width="9.7109375" style="148" bestFit="1" customWidth="1"/>
    <col min="4" max="4" width="9.28515625" style="148" bestFit="1" customWidth="1"/>
    <col min="5" max="16384" width="9.140625" style="148"/>
  </cols>
  <sheetData>
    <row r="1" spans="1:55" s="252" customFormat="1">
      <c r="A1" s="120" t="s">
        <v>0</v>
      </c>
      <c r="B1" s="152"/>
      <c r="C1" s="152"/>
      <c r="D1" s="152"/>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row>
    <row r="2" spans="1:55" s="252" customFormat="1">
      <c r="A2" s="120" t="s">
        <v>201</v>
      </c>
      <c r="B2" s="152"/>
      <c r="C2" s="152"/>
      <c r="D2" s="152"/>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row>
    <row r="3" spans="1:55">
      <c r="A3" s="141"/>
      <c r="B3" s="126"/>
      <c r="C3" s="126"/>
      <c r="D3" s="126"/>
    </row>
    <row r="4" spans="1:55" ht="14.25">
      <c r="A4" s="142" t="s">
        <v>1</v>
      </c>
      <c r="B4" s="127" t="s">
        <v>320</v>
      </c>
      <c r="C4" s="127">
        <v>2018</v>
      </c>
      <c r="D4" s="127">
        <v>2019</v>
      </c>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row>
    <row r="5" spans="1:55">
      <c r="A5" s="129"/>
      <c r="B5" s="197"/>
    </row>
    <row r="6" spans="1:55">
      <c r="A6" s="129" t="s">
        <v>115</v>
      </c>
      <c r="B6" s="130"/>
    </row>
    <row r="7" spans="1:55">
      <c r="A7" s="128" t="s">
        <v>54</v>
      </c>
      <c r="B7" s="132">
        <v>24152</v>
      </c>
      <c r="C7" s="132">
        <v>24200</v>
      </c>
      <c r="D7" s="132">
        <v>21897</v>
      </c>
    </row>
    <row r="8" spans="1:55">
      <c r="A8" s="128" t="s">
        <v>57</v>
      </c>
      <c r="B8" s="132">
        <v>5110</v>
      </c>
      <c r="C8" s="132">
        <v>3922</v>
      </c>
      <c r="D8" s="132">
        <v>4700</v>
      </c>
    </row>
    <row r="9" spans="1:55">
      <c r="A9" s="143" t="s">
        <v>116</v>
      </c>
      <c r="B9" s="133">
        <v>-75</v>
      </c>
      <c r="C9" s="133">
        <v>322</v>
      </c>
      <c r="D9" s="133">
        <v>99</v>
      </c>
    </row>
    <row r="10" spans="1:55">
      <c r="A10" s="129" t="s">
        <v>63</v>
      </c>
      <c r="B10" s="134">
        <f>SUM(B7:B9)</f>
        <v>29187</v>
      </c>
      <c r="C10" s="134">
        <f>SUM(C7:C9)</f>
        <v>28444</v>
      </c>
      <c r="D10" s="134">
        <f>SUM(D7:D9)</f>
        <v>26696</v>
      </c>
    </row>
    <row r="11" spans="1:55">
      <c r="A11" s="144"/>
      <c r="B11" s="135"/>
      <c r="C11" s="516"/>
      <c r="D11" s="516"/>
    </row>
    <row r="12" spans="1:55" ht="14.25" customHeight="1">
      <c r="A12" s="128" t="s">
        <v>117</v>
      </c>
      <c r="B12" s="132">
        <v>329</v>
      </c>
      <c r="C12" s="132">
        <v>-675</v>
      </c>
      <c r="D12" s="132">
        <v>-610</v>
      </c>
    </row>
    <row r="13" spans="1:55">
      <c r="A13" s="128" t="s">
        <v>170</v>
      </c>
      <c r="B13" s="132">
        <v>-1280</v>
      </c>
      <c r="C13" s="132">
        <v>-392</v>
      </c>
      <c r="D13" s="132">
        <v>-376</v>
      </c>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row>
    <row r="14" spans="1:55">
      <c r="A14" s="143" t="s">
        <v>118</v>
      </c>
      <c r="B14" s="133">
        <v>-7306</v>
      </c>
      <c r="C14" s="133">
        <v>-5896</v>
      </c>
      <c r="D14" s="133">
        <v>-5501</v>
      </c>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row>
    <row r="15" spans="1:55">
      <c r="A15" s="129" t="s">
        <v>64</v>
      </c>
      <c r="B15" s="134">
        <f>SUM(B10:B14)</f>
        <v>20930</v>
      </c>
      <c r="C15" s="134">
        <f>SUM(C10:C14)</f>
        <v>21481</v>
      </c>
      <c r="D15" s="134">
        <f>SUM(D10:D14)</f>
        <v>20209</v>
      </c>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row>
    <row r="16" spans="1:55">
      <c r="A16" s="128" t="s">
        <v>65</v>
      </c>
      <c r="B16" s="132">
        <v>1398</v>
      </c>
      <c r="C16" s="132">
        <v>-3391</v>
      </c>
      <c r="D16" s="132">
        <v>-2971</v>
      </c>
    </row>
    <row r="17" spans="1:4">
      <c r="A17" s="366" t="s">
        <v>113</v>
      </c>
      <c r="B17" s="132">
        <v>-1412</v>
      </c>
      <c r="C17" s="132">
        <v>-1462</v>
      </c>
      <c r="D17" s="132">
        <v>-1140</v>
      </c>
    </row>
    <row r="18" spans="1:4">
      <c r="A18" s="367" t="s">
        <v>165</v>
      </c>
      <c r="B18" s="133">
        <v>464</v>
      </c>
      <c r="C18" s="133">
        <v>186</v>
      </c>
      <c r="D18" s="133">
        <v>53</v>
      </c>
    </row>
    <row r="19" spans="1:4">
      <c r="A19" s="129" t="s">
        <v>119</v>
      </c>
      <c r="B19" s="134">
        <f>B15+B16+B17+B18</f>
        <v>21380</v>
      </c>
      <c r="C19" s="134">
        <f>C15+C16+C17+C18</f>
        <v>16814</v>
      </c>
      <c r="D19" s="134">
        <f>D15+D16+D17+D18</f>
        <v>16151</v>
      </c>
    </row>
    <row r="20" spans="1:4">
      <c r="A20" s="144"/>
      <c r="B20" s="135"/>
      <c r="C20" s="516"/>
      <c r="D20" s="516"/>
    </row>
    <row r="21" spans="1:4">
      <c r="A21" s="27" t="s">
        <v>120</v>
      </c>
      <c r="B21" s="30"/>
      <c r="C21" s="516"/>
      <c r="D21" s="516"/>
    </row>
    <row r="22" spans="1:4">
      <c r="A22" s="128" t="s">
        <v>121</v>
      </c>
      <c r="B22" s="28">
        <v>-1742</v>
      </c>
      <c r="C22" s="28">
        <v>-2000</v>
      </c>
      <c r="D22" s="28">
        <v>-1662</v>
      </c>
    </row>
    <row r="23" spans="1:4">
      <c r="A23" s="128" t="s">
        <v>148</v>
      </c>
      <c r="B23" s="136">
        <v>179</v>
      </c>
      <c r="C23" s="516">
        <v>78</v>
      </c>
      <c r="D23" s="516">
        <v>718</v>
      </c>
    </row>
    <row r="24" spans="1:4">
      <c r="A24" s="128" t="s">
        <v>122</v>
      </c>
      <c r="B24" s="132">
        <v>-1021</v>
      </c>
      <c r="C24" s="516">
        <v>-846</v>
      </c>
      <c r="D24" s="516">
        <v>-1016</v>
      </c>
    </row>
    <row r="25" spans="1:4">
      <c r="A25" s="128" t="s">
        <v>123</v>
      </c>
      <c r="B25" s="30">
        <v>2</v>
      </c>
      <c r="C25" s="517">
        <v>0</v>
      </c>
      <c r="D25" s="517">
        <v>1</v>
      </c>
    </row>
    <row r="26" spans="1:4">
      <c r="A26" s="128" t="s">
        <v>135</v>
      </c>
      <c r="B26" s="30">
        <v>-520</v>
      </c>
      <c r="C26" s="517">
        <v>-1575</v>
      </c>
      <c r="D26" s="517">
        <v>-7706</v>
      </c>
    </row>
    <row r="27" spans="1:4">
      <c r="A27" s="128" t="s">
        <v>124</v>
      </c>
      <c r="B27" s="131">
        <v>1560</v>
      </c>
      <c r="C27" s="517">
        <v>166</v>
      </c>
      <c r="D27" s="517">
        <v>0</v>
      </c>
    </row>
    <row r="28" spans="1:4">
      <c r="A28" s="143" t="s">
        <v>125</v>
      </c>
      <c r="B28" s="133">
        <v>784</v>
      </c>
      <c r="C28" s="133">
        <v>-124</v>
      </c>
      <c r="D28" s="133">
        <v>-18</v>
      </c>
    </row>
    <row r="29" spans="1:4">
      <c r="A29" s="129" t="s">
        <v>126</v>
      </c>
      <c r="B29" s="134">
        <f>SUM(B22:B28)</f>
        <v>-758</v>
      </c>
      <c r="C29" s="134">
        <f>SUM(C22:C28)</f>
        <v>-4301</v>
      </c>
      <c r="D29" s="134">
        <f>SUM(D22:D28)</f>
        <v>-9683</v>
      </c>
    </row>
    <row r="30" spans="1:4">
      <c r="A30" s="129"/>
      <c r="B30" s="134"/>
      <c r="C30" s="516"/>
      <c r="D30" s="516"/>
    </row>
    <row r="31" spans="1:4">
      <c r="A31" s="129" t="s">
        <v>127</v>
      </c>
      <c r="B31" s="134"/>
      <c r="C31" s="516"/>
      <c r="D31" s="516"/>
    </row>
    <row r="32" spans="1:4">
      <c r="A32" s="128" t="s">
        <v>128</v>
      </c>
      <c r="B32" s="377">
        <v>-8252</v>
      </c>
      <c r="C32" s="516">
        <v>-8487</v>
      </c>
      <c r="D32" s="516">
        <v>-7653</v>
      </c>
    </row>
    <row r="33" spans="1:4">
      <c r="A33" s="128" t="s">
        <v>129</v>
      </c>
      <c r="B33" s="377">
        <v>-3</v>
      </c>
      <c r="C33" s="516">
        <v>-9</v>
      </c>
      <c r="D33" s="516">
        <v>-10</v>
      </c>
    </row>
    <row r="34" spans="1:4">
      <c r="A34" s="128" t="s">
        <v>346</v>
      </c>
      <c r="B34" s="512">
        <v>0</v>
      </c>
      <c r="C34" s="516">
        <v>-4002</v>
      </c>
      <c r="D34" s="517">
        <v>0</v>
      </c>
    </row>
    <row r="35" spans="1:4">
      <c r="A35" s="128" t="s">
        <v>130</v>
      </c>
      <c r="B35" s="131">
        <v>-19</v>
      </c>
      <c r="C35" s="517">
        <v>0</v>
      </c>
      <c r="D35" s="517">
        <v>0</v>
      </c>
    </row>
    <row r="36" spans="1:4">
      <c r="A36" s="128" t="s">
        <v>77</v>
      </c>
      <c r="B36" s="512">
        <v>0</v>
      </c>
      <c r="C36" s="517">
        <v>-9705</v>
      </c>
      <c r="D36" s="517">
        <v>0</v>
      </c>
    </row>
    <row r="37" spans="1:4">
      <c r="A37" s="128" t="s">
        <v>131</v>
      </c>
      <c r="B37" s="132">
        <v>-236</v>
      </c>
      <c r="C37" s="517">
        <v>-198</v>
      </c>
      <c r="D37" s="517">
        <v>1287</v>
      </c>
    </row>
    <row r="38" spans="1:4">
      <c r="A38" s="143" t="s">
        <v>132</v>
      </c>
      <c r="B38" s="133">
        <v>765</v>
      </c>
      <c r="C38" s="133">
        <v>800</v>
      </c>
      <c r="D38" s="133">
        <v>-1648</v>
      </c>
    </row>
    <row r="39" spans="1:4">
      <c r="A39" s="129" t="s">
        <v>133</v>
      </c>
      <c r="B39" s="134">
        <f>SUM(B32:B38)</f>
        <v>-7745</v>
      </c>
      <c r="C39" s="134">
        <f>SUM(C32:C38)</f>
        <v>-21601</v>
      </c>
      <c r="D39" s="134">
        <f>SUM(D32:D38)</f>
        <v>-8024</v>
      </c>
    </row>
    <row r="40" spans="1:4">
      <c r="A40" s="143"/>
      <c r="B40" s="133"/>
      <c r="C40" s="516"/>
      <c r="D40" s="516"/>
    </row>
    <row r="41" spans="1:4">
      <c r="A41" s="145" t="s">
        <v>134</v>
      </c>
      <c r="B41" s="137">
        <f>+B19+B29+B39</f>
        <v>12877</v>
      </c>
      <c r="C41" s="137">
        <f>+C19+C29+C39</f>
        <v>-9088</v>
      </c>
      <c r="D41" s="137">
        <f>+D19+D29+D39</f>
        <v>-1556</v>
      </c>
    </row>
    <row r="42" spans="1:4">
      <c r="A42" s="102"/>
      <c r="B42" s="102"/>
    </row>
    <row r="43" spans="1:4">
      <c r="A43" s="427" t="s">
        <v>355</v>
      </c>
      <c r="B43" s="102"/>
    </row>
    <row r="44" spans="1:4">
      <c r="A44" s="10"/>
      <c r="B44" s="102"/>
    </row>
    <row r="45" spans="1:4">
      <c r="A45" s="10"/>
      <c r="B45" s="102"/>
    </row>
    <row r="46" spans="1:4">
      <c r="A46" s="146"/>
    </row>
    <row r="47" spans="1:4">
      <c r="A47" s="146"/>
    </row>
    <row r="48" spans="1:4">
      <c r="A48" s="146"/>
    </row>
    <row r="49" spans="1:1">
      <c r="A49" s="146"/>
    </row>
    <row r="50" spans="1:1">
      <c r="A50" s="146"/>
    </row>
    <row r="51" spans="1:1">
      <c r="A51" s="147"/>
    </row>
    <row r="52" spans="1:1">
      <c r="A52" s="124"/>
    </row>
    <row r="53" spans="1:1">
      <c r="A53" s="124"/>
    </row>
    <row r="54" spans="1:1">
      <c r="A54" s="124"/>
    </row>
    <row r="55" spans="1:1">
      <c r="A55" s="124"/>
    </row>
    <row r="56" spans="1:1">
      <c r="A56" s="124"/>
    </row>
    <row r="57" spans="1:1">
      <c r="A57" s="124"/>
    </row>
    <row r="58" spans="1:1">
      <c r="A58" s="124"/>
    </row>
    <row r="59" spans="1:1">
      <c r="A59" s="124"/>
    </row>
    <row r="60" spans="1:1">
      <c r="A60" s="124"/>
    </row>
    <row r="61" spans="1:1">
      <c r="A61" s="124"/>
    </row>
    <row r="62" spans="1:1">
      <c r="A62" s="124"/>
    </row>
    <row r="63" spans="1:1">
      <c r="A63" s="124"/>
    </row>
    <row r="64" spans="1:1">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row r="122" spans="1:1">
      <c r="A122" s="124"/>
    </row>
    <row r="123" spans="1:1">
      <c r="A123" s="124"/>
    </row>
    <row r="124" spans="1:1">
      <c r="A124" s="124"/>
    </row>
    <row r="125" spans="1:1">
      <c r="A125" s="124"/>
    </row>
    <row r="126" spans="1:1">
      <c r="A126" s="124"/>
    </row>
    <row r="127" spans="1:1">
      <c r="A127" s="124"/>
    </row>
    <row r="128" spans="1:1">
      <c r="A128" s="124"/>
    </row>
    <row r="129" spans="1:1">
      <c r="A129" s="124"/>
    </row>
    <row r="130" spans="1:1">
      <c r="A130" s="124"/>
    </row>
    <row r="131" spans="1:1">
      <c r="A131" s="124"/>
    </row>
    <row r="132" spans="1:1">
      <c r="A132" s="124"/>
    </row>
    <row r="133" spans="1:1">
      <c r="A133" s="124"/>
    </row>
    <row r="134" spans="1:1">
      <c r="A134" s="124"/>
    </row>
    <row r="135" spans="1:1">
      <c r="A135" s="124"/>
    </row>
    <row r="136" spans="1:1">
      <c r="A136" s="124"/>
    </row>
    <row r="137" spans="1:1">
      <c r="A137" s="124"/>
    </row>
    <row r="138" spans="1:1">
      <c r="A138" s="124"/>
    </row>
    <row r="139" spans="1:1">
      <c r="A139" s="124"/>
    </row>
    <row r="140" spans="1:1">
      <c r="A140" s="124"/>
    </row>
    <row r="141" spans="1:1">
      <c r="A141" s="124"/>
    </row>
    <row r="142" spans="1:1">
      <c r="A142" s="124"/>
    </row>
    <row r="143" spans="1:1">
      <c r="A143" s="124"/>
    </row>
    <row r="144" spans="1:1">
      <c r="A144" s="124"/>
    </row>
    <row r="145" spans="1:1">
      <c r="A145" s="124"/>
    </row>
    <row r="146" spans="1:1">
      <c r="A146" s="124"/>
    </row>
    <row r="147" spans="1:1">
      <c r="A147" s="124"/>
    </row>
    <row r="148" spans="1:1">
      <c r="A148" s="124"/>
    </row>
    <row r="149" spans="1:1">
      <c r="A149" s="124"/>
    </row>
    <row r="150" spans="1:1">
      <c r="A150" s="124"/>
    </row>
    <row r="151" spans="1:1">
      <c r="A151" s="124"/>
    </row>
    <row r="152" spans="1:1">
      <c r="A152" s="124"/>
    </row>
    <row r="153" spans="1:1">
      <c r="A153" s="124"/>
    </row>
    <row r="154" spans="1:1">
      <c r="A154" s="124"/>
    </row>
    <row r="155" spans="1:1">
      <c r="A155" s="124"/>
    </row>
    <row r="156" spans="1:1">
      <c r="A156" s="124"/>
    </row>
    <row r="157" spans="1:1">
      <c r="A157" s="124"/>
    </row>
    <row r="158" spans="1:1">
      <c r="A158" s="124"/>
    </row>
    <row r="159" spans="1:1">
      <c r="A159" s="124"/>
    </row>
    <row r="160" spans="1:1">
      <c r="A160" s="124"/>
    </row>
    <row r="161" spans="1:1">
      <c r="A161" s="124"/>
    </row>
    <row r="162" spans="1:1">
      <c r="A162" s="124"/>
    </row>
    <row r="163" spans="1:1">
      <c r="A163" s="124"/>
    </row>
    <row r="164" spans="1:1">
      <c r="A164" s="124"/>
    </row>
    <row r="165" spans="1:1">
      <c r="A165" s="124"/>
    </row>
    <row r="166" spans="1:1">
      <c r="A166" s="124"/>
    </row>
    <row r="167" spans="1:1">
      <c r="A167" s="124"/>
    </row>
    <row r="168" spans="1:1">
      <c r="A168" s="124"/>
    </row>
    <row r="169" spans="1:1">
      <c r="A169" s="124"/>
    </row>
    <row r="170" spans="1:1">
      <c r="A170" s="124"/>
    </row>
    <row r="171" spans="1:1">
      <c r="A171" s="124"/>
    </row>
    <row r="172" spans="1:1">
      <c r="A172" s="124"/>
    </row>
    <row r="173" spans="1:1">
      <c r="A173" s="124"/>
    </row>
    <row r="174" spans="1:1">
      <c r="A174" s="124"/>
    </row>
    <row r="175" spans="1:1">
      <c r="A175" s="124"/>
    </row>
    <row r="176" spans="1:1">
      <c r="A176" s="124"/>
    </row>
    <row r="177" spans="1:1">
      <c r="A177" s="124"/>
    </row>
    <row r="178" spans="1:1">
      <c r="A178" s="124"/>
    </row>
    <row r="179" spans="1:1">
      <c r="A179" s="124"/>
    </row>
    <row r="180" spans="1:1">
      <c r="A180" s="124"/>
    </row>
    <row r="181" spans="1:1">
      <c r="A181" s="124"/>
    </row>
    <row r="182" spans="1:1">
      <c r="A182" s="124"/>
    </row>
    <row r="183" spans="1:1">
      <c r="A183" s="124"/>
    </row>
    <row r="184" spans="1:1">
      <c r="A184" s="124"/>
    </row>
    <row r="185" spans="1:1">
      <c r="A185" s="124"/>
    </row>
    <row r="186" spans="1:1">
      <c r="A186" s="124"/>
    </row>
    <row r="187" spans="1:1">
      <c r="A187" s="124"/>
    </row>
    <row r="188" spans="1:1">
      <c r="A188" s="124"/>
    </row>
    <row r="189" spans="1:1">
      <c r="A189" s="124"/>
    </row>
    <row r="190" spans="1:1">
      <c r="A190" s="124"/>
    </row>
    <row r="191" spans="1:1">
      <c r="A191" s="124"/>
    </row>
    <row r="192" spans="1:1">
      <c r="A192" s="124"/>
    </row>
    <row r="193" spans="1:1">
      <c r="A193" s="124"/>
    </row>
    <row r="194" spans="1:1">
      <c r="A194" s="124"/>
    </row>
    <row r="195" spans="1:1">
      <c r="A195" s="124"/>
    </row>
    <row r="196" spans="1:1">
      <c r="A196" s="124"/>
    </row>
    <row r="197" spans="1:1">
      <c r="A197" s="124"/>
    </row>
    <row r="198" spans="1:1">
      <c r="A198" s="124"/>
    </row>
    <row r="199" spans="1:1">
      <c r="A199" s="124"/>
    </row>
    <row r="200" spans="1:1">
      <c r="A200" s="124"/>
    </row>
    <row r="201" spans="1:1">
      <c r="A201" s="124"/>
    </row>
    <row r="202" spans="1:1">
      <c r="A202" s="124"/>
    </row>
    <row r="203" spans="1:1">
      <c r="A203" s="124"/>
    </row>
    <row r="204" spans="1:1">
      <c r="A204" s="124"/>
    </row>
    <row r="205" spans="1:1">
      <c r="A205" s="124"/>
    </row>
    <row r="206" spans="1:1">
      <c r="A206" s="124"/>
    </row>
    <row r="207" spans="1:1">
      <c r="A207" s="124"/>
    </row>
    <row r="208" spans="1:1">
      <c r="A208" s="124"/>
    </row>
    <row r="209" spans="1:1">
      <c r="A209" s="124"/>
    </row>
    <row r="210" spans="1:1">
      <c r="A210" s="124"/>
    </row>
    <row r="211" spans="1:1">
      <c r="A211" s="124"/>
    </row>
    <row r="212" spans="1:1">
      <c r="A212" s="124"/>
    </row>
    <row r="213" spans="1:1">
      <c r="A213" s="124"/>
    </row>
    <row r="214" spans="1:1">
      <c r="A214" s="124"/>
    </row>
    <row r="215" spans="1:1">
      <c r="A215" s="124"/>
    </row>
    <row r="216" spans="1:1">
      <c r="A216" s="124"/>
    </row>
    <row r="217" spans="1:1">
      <c r="A217" s="124"/>
    </row>
    <row r="218" spans="1:1">
      <c r="A218" s="124"/>
    </row>
    <row r="219" spans="1:1">
      <c r="A219" s="124"/>
    </row>
    <row r="220" spans="1:1">
      <c r="A220" s="124"/>
    </row>
    <row r="221" spans="1:1">
      <c r="A221" s="124"/>
    </row>
    <row r="222" spans="1:1">
      <c r="A222" s="124"/>
    </row>
    <row r="223" spans="1:1">
      <c r="A223" s="124"/>
    </row>
    <row r="224" spans="1:1">
      <c r="A224" s="124"/>
    </row>
    <row r="225" spans="1:1">
      <c r="A225" s="124"/>
    </row>
    <row r="226" spans="1:1">
      <c r="A226" s="124"/>
    </row>
    <row r="227" spans="1:1">
      <c r="A227" s="124"/>
    </row>
    <row r="228" spans="1:1">
      <c r="A228" s="124"/>
    </row>
    <row r="229" spans="1:1">
      <c r="A229" s="124"/>
    </row>
    <row r="230" spans="1:1">
      <c r="A230" s="124"/>
    </row>
    <row r="231" spans="1:1">
      <c r="A231" s="124"/>
    </row>
    <row r="232" spans="1:1">
      <c r="A232" s="124"/>
    </row>
    <row r="233" spans="1:1">
      <c r="A233" s="124"/>
    </row>
    <row r="234" spans="1:1">
      <c r="A234" s="124"/>
    </row>
    <row r="235" spans="1:1">
      <c r="A235" s="124"/>
    </row>
    <row r="236" spans="1:1">
      <c r="A236" s="124"/>
    </row>
    <row r="237" spans="1:1">
      <c r="A237" s="124"/>
    </row>
    <row r="238" spans="1:1">
      <c r="A238" s="124"/>
    </row>
    <row r="239" spans="1:1">
      <c r="A239" s="124"/>
    </row>
    <row r="240" spans="1:1">
      <c r="A240" s="124"/>
    </row>
    <row r="241" spans="1:1">
      <c r="A241" s="124"/>
    </row>
    <row r="242" spans="1:1">
      <c r="A242" s="124"/>
    </row>
    <row r="243" spans="1:1">
      <c r="A243" s="124"/>
    </row>
    <row r="244" spans="1:1">
      <c r="A244" s="124"/>
    </row>
    <row r="245" spans="1:1">
      <c r="A245" s="124"/>
    </row>
    <row r="246" spans="1:1">
      <c r="A246" s="124"/>
    </row>
    <row r="247" spans="1:1">
      <c r="A247" s="124"/>
    </row>
    <row r="248" spans="1:1">
      <c r="A248" s="124"/>
    </row>
    <row r="249" spans="1:1">
      <c r="A249" s="124"/>
    </row>
    <row r="250" spans="1:1">
      <c r="A250" s="124"/>
    </row>
    <row r="251" spans="1:1">
      <c r="A251" s="124"/>
    </row>
    <row r="252" spans="1:1">
      <c r="A252" s="124"/>
    </row>
    <row r="253" spans="1:1">
      <c r="A253" s="124"/>
    </row>
    <row r="254" spans="1:1">
      <c r="A254" s="124"/>
    </row>
    <row r="255" spans="1:1">
      <c r="A255" s="124"/>
    </row>
    <row r="256" spans="1:1">
      <c r="A256" s="124"/>
    </row>
    <row r="257" spans="1:1">
      <c r="A257" s="124"/>
    </row>
    <row r="258" spans="1:1">
      <c r="A258" s="124"/>
    </row>
    <row r="259" spans="1:1">
      <c r="A259" s="124"/>
    </row>
    <row r="260" spans="1:1">
      <c r="A260" s="124"/>
    </row>
    <row r="261" spans="1:1">
      <c r="A261" s="124"/>
    </row>
    <row r="262" spans="1:1">
      <c r="A262" s="124"/>
    </row>
    <row r="263" spans="1:1">
      <c r="A263" s="124"/>
    </row>
    <row r="264" spans="1:1">
      <c r="A264" s="124"/>
    </row>
    <row r="265" spans="1:1">
      <c r="A265" s="124"/>
    </row>
    <row r="266" spans="1:1">
      <c r="A266" s="124"/>
    </row>
    <row r="267" spans="1:1">
      <c r="A267" s="124"/>
    </row>
    <row r="268" spans="1:1">
      <c r="A268" s="124"/>
    </row>
    <row r="269" spans="1:1">
      <c r="A269" s="124"/>
    </row>
    <row r="270" spans="1:1">
      <c r="A270" s="124"/>
    </row>
    <row r="271" spans="1:1">
      <c r="A271" s="124"/>
    </row>
    <row r="272" spans="1:1">
      <c r="A272" s="124"/>
    </row>
    <row r="273" spans="1:1">
      <c r="A273" s="124"/>
    </row>
    <row r="274" spans="1:1">
      <c r="A274" s="124"/>
    </row>
    <row r="275" spans="1:1">
      <c r="A275" s="124"/>
    </row>
    <row r="276" spans="1:1">
      <c r="A276" s="124"/>
    </row>
    <row r="277" spans="1:1">
      <c r="A277" s="124"/>
    </row>
    <row r="278" spans="1:1">
      <c r="A278" s="124"/>
    </row>
    <row r="279" spans="1:1">
      <c r="A279" s="124"/>
    </row>
    <row r="280" spans="1:1">
      <c r="A280" s="124"/>
    </row>
    <row r="281" spans="1:1">
      <c r="A281" s="124"/>
    </row>
    <row r="282" spans="1:1">
      <c r="A282" s="124"/>
    </row>
    <row r="283" spans="1:1">
      <c r="A283" s="124"/>
    </row>
    <row r="284" spans="1:1">
      <c r="A284" s="124"/>
    </row>
    <row r="285" spans="1:1">
      <c r="A285" s="124"/>
    </row>
    <row r="286" spans="1:1">
      <c r="A286" s="124"/>
    </row>
    <row r="287" spans="1:1">
      <c r="A287" s="124"/>
    </row>
    <row r="288" spans="1:1">
      <c r="A288" s="124"/>
    </row>
    <row r="289" spans="1:1">
      <c r="A289" s="124"/>
    </row>
    <row r="290" spans="1:1">
      <c r="A290" s="124"/>
    </row>
    <row r="291" spans="1:1">
      <c r="A291" s="124"/>
    </row>
    <row r="292" spans="1:1">
      <c r="A292" s="124"/>
    </row>
    <row r="293" spans="1:1">
      <c r="A293" s="124"/>
    </row>
    <row r="294" spans="1:1">
      <c r="A294" s="124"/>
    </row>
    <row r="295" spans="1:1">
      <c r="A295" s="124"/>
    </row>
    <row r="296" spans="1:1">
      <c r="A296" s="124"/>
    </row>
    <row r="297" spans="1:1">
      <c r="A297" s="124"/>
    </row>
    <row r="298" spans="1:1">
      <c r="A298" s="124"/>
    </row>
    <row r="299" spans="1:1">
      <c r="A299" s="124"/>
    </row>
    <row r="300" spans="1:1">
      <c r="A300" s="124"/>
    </row>
    <row r="301" spans="1:1">
      <c r="A301" s="124"/>
    </row>
    <row r="302" spans="1:1">
      <c r="A302" s="124"/>
    </row>
    <row r="303" spans="1:1">
      <c r="A303" s="124"/>
    </row>
    <row r="304" spans="1:1">
      <c r="A304" s="124"/>
    </row>
    <row r="305" spans="1:1">
      <c r="A305" s="124"/>
    </row>
    <row r="306" spans="1:1">
      <c r="A306" s="124"/>
    </row>
    <row r="307" spans="1:1">
      <c r="A307" s="124"/>
    </row>
    <row r="308" spans="1:1">
      <c r="A308" s="124"/>
    </row>
    <row r="309" spans="1:1">
      <c r="A309" s="124"/>
    </row>
    <row r="310" spans="1:1">
      <c r="A310" s="124"/>
    </row>
    <row r="311" spans="1:1">
      <c r="A311" s="124"/>
    </row>
    <row r="312" spans="1:1">
      <c r="A312" s="124"/>
    </row>
    <row r="313" spans="1:1">
      <c r="A313" s="124"/>
    </row>
    <row r="314" spans="1:1">
      <c r="A314" s="124"/>
    </row>
    <row r="315" spans="1:1">
      <c r="A315" s="124"/>
    </row>
    <row r="316" spans="1:1">
      <c r="A316" s="124"/>
    </row>
    <row r="317" spans="1:1">
      <c r="A317" s="124"/>
    </row>
    <row r="318" spans="1:1">
      <c r="A318" s="124"/>
    </row>
    <row r="319" spans="1:1">
      <c r="A319" s="124"/>
    </row>
    <row r="320" spans="1:1">
      <c r="A320" s="124"/>
    </row>
    <row r="321" spans="1:1">
      <c r="A321" s="124"/>
    </row>
    <row r="322" spans="1:1">
      <c r="A322" s="124"/>
    </row>
    <row r="323" spans="1:1">
      <c r="A323" s="124"/>
    </row>
    <row r="324" spans="1:1">
      <c r="A324" s="124"/>
    </row>
    <row r="325" spans="1:1">
      <c r="A325" s="124"/>
    </row>
    <row r="326" spans="1:1">
      <c r="A326" s="124"/>
    </row>
    <row r="327" spans="1:1">
      <c r="A327" s="124"/>
    </row>
    <row r="328" spans="1:1">
      <c r="A328" s="124"/>
    </row>
    <row r="329" spans="1:1">
      <c r="A329" s="124"/>
    </row>
    <row r="330" spans="1:1">
      <c r="A330" s="124"/>
    </row>
    <row r="331" spans="1:1">
      <c r="A331" s="124"/>
    </row>
    <row r="332" spans="1:1">
      <c r="A332" s="124"/>
    </row>
    <row r="333" spans="1:1">
      <c r="A333" s="124"/>
    </row>
    <row r="334" spans="1:1">
      <c r="A334" s="124"/>
    </row>
    <row r="335" spans="1:1">
      <c r="A335" s="124"/>
    </row>
    <row r="336" spans="1:1">
      <c r="A336" s="124"/>
    </row>
    <row r="337" spans="1:1">
      <c r="A337" s="124"/>
    </row>
    <row r="338" spans="1:1">
      <c r="A338" s="124"/>
    </row>
    <row r="339" spans="1:1">
      <c r="A339" s="124"/>
    </row>
    <row r="340" spans="1:1">
      <c r="A340" s="124"/>
    </row>
    <row r="341" spans="1:1">
      <c r="A341" s="124"/>
    </row>
    <row r="342" spans="1:1">
      <c r="A342" s="124"/>
    </row>
    <row r="343" spans="1:1">
      <c r="A343" s="124"/>
    </row>
    <row r="344" spans="1:1">
      <c r="A344" s="124"/>
    </row>
    <row r="345" spans="1:1">
      <c r="A345" s="124"/>
    </row>
    <row r="346" spans="1:1">
      <c r="A346" s="124"/>
    </row>
    <row r="347" spans="1:1">
      <c r="A347" s="124"/>
    </row>
    <row r="348" spans="1:1">
      <c r="A348" s="124"/>
    </row>
    <row r="349" spans="1:1">
      <c r="A349" s="124"/>
    </row>
    <row r="350" spans="1:1">
      <c r="A350" s="124"/>
    </row>
    <row r="351" spans="1:1">
      <c r="A351" s="124"/>
    </row>
    <row r="352" spans="1:1">
      <c r="A352" s="124"/>
    </row>
    <row r="353" spans="1:1">
      <c r="A353" s="124"/>
    </row>
    <row r="354" spans="1:1">
      <c r="A354" s="124"/>
    </row>
    <row r="355" spans="1:1">
      <c r="A355" s="124"/>
    </row>
    <row r="356" spans="1:1">
      <c r="A356" s="124"/>
    </row>
    <row r="357" spans="1:1">
      <c r="A357" s="124"/>
    </row>
    <row r="358" spans="1:1">
      <c r="A358" s="124"/>
    </row>
    <row r="359" spans="1:1">
      <c r="A359" s="124"/>
    </row>
    <row r="360" spans="1:1">
      <c r="A360" s="124"/>
    </row>
    <row r="361" spans="1:1">
      <c r="A361" s="124"/>
    </row>
    <row r="362" spans="1:1">
      <c r="A362" s="124"/>
    </row>
    <row r="363" spans="1:1">
      <c r="A363" s="124"/>
    </row>
    <row r="364" spans="1:1">
      <c r="A364" s="124"/>
    </row>
    <row r="365" spans="1:1">
      <c r="A365" s="124"/>
    </row>
    <row r="366" spans="1:1">
      <c r="A366" s="124"/>
    </row>
    <row r="367" spans="1:1">
      <c r="A367" s="124"/>
    </row>
    <row r="368" spans="1:1">
      <c r="A368" s="124"/>
    </row>
    <row r="369" spans="1:1">
      <c r="A369" s="124"/>
    </row>
    <row r="370" spans="1:1">
      <c r="A370" s="124"/>
    </row>
    <row r="371" spans="1:1">
      <c r="A371" s="124"/>
    </row>
    <row r="372" spans="1:1">
      <c r="A372" s="124"/>
    </row>
    <row r="373" spans="1:1">
      <c r="A373" s="124"/>
    </row>
    <row r="374" spans="1:1">
      <c r="A374" s="124"/>
    </row>
    <row r="375" spans="1:1">
      <c r="A375" s="124"/>
    </row>
    <row r="376" spans="1:1">
      <c r="A376" s="124"/>
    </row>
    <row r="377" spans="1:1">
      <c r="A377" s="124"/>
    </row>
    <row r="378" spans="1:1">
      <c r="A378" s="124"/>
    </row>
    <row r="379" spans="1:1">
      <c r="A379" s="124"/>
    </row>
    <row r="380" spans="1:1">
      <c r="A380" s="124"/>
    </row>
    <row r="381" spans="1:1">
      <c r="A381" s="124"/>
    </row>
    <row r="382" spans="1:1">
      <c r="A382" s="124"/>
    </row>
    <row r="383" spans="1:1">
      <c r="A383" s="124"/>
    </row>
    <row r="384" spans="1:1">
      <c r="A384" s="124"/>
    </row>
    <row r="385" spans="1:1">
      <c r="A385" s="124"/>
    </row>
    <row r="386" spans="1:1">
      <c r="A386" s="124"/>
    </row>
    <row r="387" spans="1:1">
      <c r="A387" s="124"/>
    </row>
    <row r="388" spans="1:1">
      <c r="A388" s="124"/>
    </row>
    <row r="389" spans="1:1">
      <c r="A389" s="124"/>
    </row>
    <row r="390" spans="1:1">
      <c r="A390" s="124"/>
    </row>
    <row r="391" spans="1:1">
      <c r="A391" s="124"/>
    </row>
    <row r="392" spans="1:1">
      <c r="A392" s="124"/>
    </row>
    <row r="393" spans="1:1">
      <c r="A393" s="124"/>
    </row>
    <row r="394" spans="1:1">
      <c r="A394" s="124"/>
    </row>
    <row r="395" spans="1:1">
      <c r="A395" s="124"/>
    </row>
    <row r="396" spans="1:1">
      <c r="A396" s="124"/>
    </row>
    <row r="397" spans="1:1">
      <c r="A397" s="124"/>
    </row>
    <row r="398" spans="1:1">
      <c r="A398" s="124"/>
    </row>
    <row r="399" spans="1:1">
      <c r="A399" s="124"/>
    </row>
    <row r="400" spans="1:1">
      <c r="A400" s="124"/>
    </row>
    <row r="401" spans="1:1">
      <c r="A401" s="124"/>
    </row>
    <row r="402" spans="1:1">
      <c r="A402" s="124"/>
    </row>
    <row r="403" spans="1:1">
      <c r="A403" s="124"/>
    </row>
    <row r="404" spans="1:1">
      <c r="A404" s="124"/>
    </row>
    <row r="405" spans="1:1">
      <c r="A405" s="124"/>
    </row>
    <row r="406" spans="1:1">
      <c r="A406" s="124"/>
    </row>
    <row r="407" spans="1:1">
      <c r="A407" s="124"/>
    </row>
    <row r="408" spans="1:1">
      <c r="A408" s="124"/>
    </row>
    <row r="409" spans="1:1">
      <c r="A409" s="124"/>
    </row>
    <row r="410" spans="1:1">
      <c r="A410" s="124"/>
    </row>
    <row r="411" spans="1:1">
      <c r="A411" s="124"/>
    </row>
    <row r="412" spans="1:1">
      <c r="A412" s="124"/>
    </row>
    <row r="413" spans="1:1">
      <c r="A413" s="124"/>
    </row>
    <row r="414" spans="1:1">
      <c r="A414" s="124"/>
    </row>
    <row r="415" spans="1:1">
      <c r="A415" s="124"/>
    </row>
    <row r="416" spans="1:1">
      <c r="A416" s="124"/>
    </row>
    <row r="417" spans="1:1">
      <c r="A417" s="124"/>
    </row>
    <row r="418" spans="1:1">
      <c r="A418" s="124"/>
    </row>
    <row r="419" spans="1:1">
      <c r="A419" s="124"/>
    </row>
    <row r="420" spans="1:1">
      <c r="A420" s="124"/>
    </row>
    <row r="421" spans="1:1">
      <c r="A421" s="124"/>
    </row>
    <row r="422" spans="1:1">
      <c r="A422" s="124"/>
    </row>
    <row r="423" spans="1:1">
      <c r="A423" s="124"/>
    </row>
    <row r="424" spans="1:1">
      <c r="A424" s="124"/>
    </row>
    <row r="425" spans="1:1">
      <c r="A425" s="124"/>
    </row>
    <row r="426" spans="1:1">
      <c r="A426" s="124"/>
    </row>
    <row r="427" spans="1:1">
      <c r="A427" s="124"/>
    </row>
    <row r="428" spans="1:1">
      <c r="A428" s="124"/>
    </row>
    <row r="429" spans="1:1">
      <c r="A429" s="124"/>
    </row>
    <row r="430" spans="1:1">
      <c r="A430" s="124"/>
    </row>
    <row r="431" spans="1:1">
      <c r="A431" s="124"/>
    </row>
    <row r="432" spans="1:1">
      <c r="A432" s="124"/>
    </row>
    <row r="433" spans="1:1">
      <c r="A433" s="124"/>
    </row>
    <row r="434" spans="1:1">
      <c r="A434" s="124"/>
    </row>
    <row r="435" spans="1:1">
      <c r="A435" s="124"/>
    </row>
    <row r="436" spans="1:1">
      <c r="A436" s="124"/>
    </row>
    <row r="437" spans="1:1">
      <c r="A437" s="124"/>
    </row>
    <row r="438" spans="1:1">
      <c r="A438" s="124"/>
    </row>
    <row r="439" spans="1:1">
      <c r="A439" s="124"/>
    </row>
    <row r="440" spans="1:1">
      <c r="A440" s="124"/>
    </row>
    <row r="441" spans="1:1">
      <c r="A441" s="124"/>
    </row>
    <row r="442" spans="1:1">
      <c r="A442" s="124"/>
    </row>
    <row r="443" spans="1:1">
      <c r="A443" s="124"/>
    </row>
    <row r="444" spans="1:1">
      <c r="A444" s="124"/>
    </row>
    <row r="445" spans="1:1">
      <c r="A445" s="124"/>
    </row>
    <row r="446" spans="1:1">
      <c r="A446" s="124"/>
    </row>
    <row r="447" spans="1:1">
      <c r="A447" s="124"/>
    </row>
    <row r="448" spans="1:1">
      <c r="A448" s="124"/>
    </row>
    <row r="449" spans="1:1">
      <c r="A449" s="124"/>
    </row>
    <row r="450" spans="1:1">
      <c r="A450" s="124"/>
    </row>
    <row r="451" spans="1:1">
      <c r="A451" s="124"/>
    </row>
    <row r="452" spans="1:1">
      <c r="A452" s="124"/>
    </row>
    <row r="453" spans="1:1">
      <c r="A453" s="124"/>
    </row>
    <row r="454" spans="1:1">
      <c r="A454" s="124"/>
    </row>
    <row r="455" spans="1:1">
      <c r="A455" s="124"/>
    </row>
    <row r="456" spans="1:1">
      <c r="A456" s="124"/>
    </row>
    <row r="457" spans="1:1">
      <c r="A457" s="124"/>
    </row>
    <row r="458" spans="1:1">
      <c r="A458" s="124"/>
    </row>
    <row r="459" spans="1:1">
      <c r="A459" s="124"/>
    </row>
    <row r="460" spans="1:1">
      <c r="A460" s="124"/>
    </row>
    <row r="461" spans="1:1">
      <c r="A461" s="124"/>
    </row>
    <row r="462" spans="1:1">
      <c r="A462" s="124"/>
    </row>
    <row r="463" spans="1:1">
      <c r="A463" s="124"/>
    </row>
    <row r="464" spans="1:1">
      <c r="A464" s="124"/>
    </row>
    <row r="465" spans="1:1">
      <c r="A465" s="124"/>
    </row>
    <row r="466" spans="1:1">
      <c r="A466" s="124"/>
    </row>
    <row r="467" spans="1:1">
      <c r="A467" s="124"/>
    </row>
    <row r="468" spans="1:1">
      <c r="A468" s="124"/>
    </row>
    <row r="469" spans="1:1">
      <c r="A469" s="124"/>
    </row>
    <row r="470" spans="1:1">
      <c r="A470" s="124"/>
    </row>
    <row r="471" spans="1:1">
      <c r="A471" s="124"/>
    </row>
    <row r="472" spans="1:1">
      <c r="A472" s="124"/>
    </row>
    <row r="473" spans="1:1">
      <c r="A473" s="124"/>
    </row>
    <row r="474" spans="1:1">
      <c r="A474" s="124"/>
    </row>
    <row r="475" spans="1:1">
      <c r="A475" s="124"/>
    </row>
    <row r="476" spans="1:1">
      <c r="A476" s="124"/>
    </row>
    <row r="477" spans="1:1">
      <c r="A477" s="124"/>
    </row>
    <row r="478" spans="1:1">
      <c r="A478" s="124"/>
    </row>
    <row r="479" spans="1:1">
      <c r="A479" s="124"/>
    </row>
    <row r="480" spans="1:1">
      <c r="A480" s="124"/>
    </row>
    <row r="481" spans="1:1">
      <c r="A481" s="124"/>
    </row>
    <row r="482" spans="1:1">
      <c r="A482" s="124"/>
    </row>
    <row r="483" spans="1:1">
      <c r="A483" s="124"/>
    </row>
    <row r="484" spans="1:1">
      <c r="A484" s="124"/>
    </row>
    <row r="485" spans="1:1">
      <c r="A485" s="124"/>
    </row>
    <row r="486" spans="1:1">
      <c r="A486" s="124"/>
    </row>
    <row r="487" spans="1:1">
      <c r="A487" s="124"/>
    </row>
    <row r="488" spans="1:1">
      <c r="A488" s="124"/>
    </row>
    <row r="489" spans="1:1">
      <c r="A489" s="124"/>
    </row>
    <row r="490" spans="1:1">
      <c r="A490" s="124"/>
    </row>
    <row r="491" spans="1:1">
      <c r="A491" s="124"/>
    </row>
    <row r="492" spans="1:1">
      <c r="A492" s="124"/>
    </row>
    <row r="493" spans="1:1">
      <c r="A493" s="124"/>
    </row>
    <row r="494" spans="1:1">
      <c r="A494" s="124"/>
    </row>
    <row r="495" spans="1:1">
      <c r="A495" s="124"/>
    </row>
    <row r="496" spans="1:1">
      <c r="A496" s="124"/>
    </row>
    <row r="497" spans="1:1">
      <c r="A497" s="124"/>
    </row>
    <row r="498" spans="1:1">
      <c r="A498" s="124"/>
    </row>
    <row r="499" spans="1:1">
      <c r="A499" s="124"/>
    </row>
    <row r="500" spans="1:1">
      <c r="A500" s="124"/>
    </row>
    <row r="501" spans="1:1">
      <c r="A501" s="124"/>
    </row>
    <row r="502" spans="1:1">
      <c r="A502" s="124"/>
    </row>
    <row r="503" spans="1:1">
      <c r="A503" s="124"/>
    </row>
    <row r="504" spans="1:1">
      <c r="A504" s="124"/>
    </row>
    <row r="505" spans="1:1">
      <c r="A505" s="124"/>
    </row>
    <row r="506" spans="1:1">
      <c r="A506" s="124"/>
    </row>
    <row r="507" spans="1:1">
      <c r="A507" s="124"/>
    </row>
    <row r="508" spans="1:1">
      <c r="A508" s="124"/>
    </row>
    <row r="509" spans="1:1">
      <c r="A509" s="124"/>
    </row>
    <row r="510" spans="1:1">
      <c r="A510" s="124"/>
    </row>
    <row r="511" spans="1:1">
      <c r="A511" s="124"/>
    </row>
    <row r="512" spans="1:1">
      <c r="A512" s="124"/>
    </row>
    <row r="513" spans="1:1">
      <c r="A513" s="124"/>
    </row>
    <row r="514" spans="1:1">
      <c r="A514" s="124"/>
    </row>
    <row r="515" spans="1:1">
      <c r="A515" s="124"/>
    </row>
    <row r="516" spans="1:1">
      <c r="A516" s="124"/>
    </row>
    <row r="517" spans="1:1">
      <c r="A517" s="124"/>
    </row>
    <row r="518" spans="1:1">
      <c r="A518" s="124"/>
    </row>
    <row r="519" spans="1:1">
      <c r="A519" s="124"/>
    </row>
    <row r="520" spans="1:1">
      <c r="A520" s="124"/>
    </row>
    <row r="521" spans="1:1">
      <c r="A521" s="124"/>
    </row>
    <row r="522" spans="1:1">
      <c r="A522" s="124"/>
    </row>
    <row r="523" spans="1:1">
      <c r="A523" s="124"/>
    </row>
    <row r="524" spans="1:1">
      <c r="A524" s="124"/>
    </row>
    <row r="525" spans="1:1">
      <c r="A525" s="124"/>
    </row>
    <row r="526" spans="1:1">
      <c r="A526" s="124"/>
    </row>
    <row r="527" spans="1:1">
      <c r="A527" s="124"/>
    </row>
    <row r="528" spans="1:1">
      <c r="A528" s="124"/>
    </row>
    <row r="529" spans="1:1">
      <c r="A529" s="124"/>
    </row>
    <row r="530" spans="1:1">
      <c r="A530" s="124"/>
    </row>
    <row r="531" spans="1:1">
      <c r="A531" s="124"/>
    </row>
    <row r="532" spans="1:1">
      <c r="A532" s="124"/>
    </row>
    <row r="533" spans="1:1">
      <c r="A533" s="124"/>
    </row>
    <row r="534" spans="1:1">
      <c r="A534" s="124"/>
    </row>
    <row r="535" spans="1:1">
      <c r="A535" s="124"/>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row r="546" spans="1:1">
      <c r="A546" s="124"/>
    </row>
    <row r="547" spans="1:1">
      <c r="A547" s="124"/>
    </row>
    <row r="548" spans="1:1">
      <c r="A548" s="124"/>
    </row>
    <row r="549" spans="1:1">
      <c r="A549" s="124"/>
    </row>
    <row r="550" spans="1:1">
      <c r="A550" s="124"/>
    </row>
    <row r="551" spans="1:1">
      <c r="A551" s="124"/>
    </row>
    <row r="552" spans="1:1">
      <c r="A552" s="124"/>
    </row>
    <row r="553" spans="1:1">
      <c r="A553" s="124"/>
    </row>
    <row r="554" spans="1:1">
      <c r="A554" s="124"/>
    </row>
    <row r="555" spans="1:1">
      <c r="A555" s="124"/>
    </row>
    <row r="556" spans="1:1">
      <c r="A556" s="124"/>
    </row>
    <row r="557" spans="1:1">
      <c r="A557" s="124"/>
    </row>
    <row r="558" spans="1:1">
      <c r="A558" s="124"/>
    </row>
    <row r="559" spans="1:1">
      <c r="A559" s="124"/>
    </row>
    <row r="560" spans="1:1">
      <c r="A560" s="124"/>
    </row>
    <row r="561" spans="1:1">
      <c r="A561" s="124"/>
    </row>
    <row r="562" spans="1:1">
      <c r="A562" s="124"/>
    </row>
    <row r="563" spans="1:1">
      <c r="A563" s="124"/>
    </row>
    <row r="564" spans="1:1">
      <c r="A564" s="124"/>
    </row>
    <row r="565" spans="1:1">
      <c r="A565" s="124"/>
    </row>
    <row r="566" spans="1:1">
      <c r="A566" s="124"/>
    </row>
    <row r="567" spans="1:1">
      <c r="A567" s="124"/>
    </row>
    <row r="568" spans="1:1">
      <c r="A568" s="124"/>
    </row>
    <row r="569" spans="1:1">
      <c r="A569" s="124"/>
    </row>
    <row r="570" spans="1:1">
      <c r="A570" s="124"/>
    </row>
    <row r="571" spans="1:1">
      <c r="A571" s="124"/>
    </row>
    <row r="572" spans="1:1">
      <c r="A572" s="124"/>
    </row>
    <row r="573" spans="1:1">
      <c r="A573" s="124"/>
    </row>
    <row r="574" spans="1:1">
      <c r="A574" s="124"/>
    </row>
    <row r="575" spans="1:1">
      <c r="A575" s="124"/>
    </row>
    <row r="576" spans="1:1">
      <c r="A576" s="124"/>
    </row>
    <row r="577" spans="1:1">
      <c r="A577" s="124"/>
    </row>
    <row r="578" spans="1:1">
      <c r="A578" s="124"/>
    </row>
    <row r="579" spans="1:1">
      <c r="A579" s="124"/>
    </row>
    <row r="580" spans="1:1">
      <c r="A580" s="124"/>
    </row>
    <row r="581" spans="1:1">
      <c r="A581" s="124"/>
    </row>
    <row r="582" spans="1:1">
      <c r="A582" s="124"/>
    </row>
    <row r="583" spans="1:1">
      <c r="A583" s="124"/>
    </row>
    <row r="584" spans="1:1">
      <c r="A584" s="124"/>
    </row>
    <row r="585" spans="1:1">
      <c r="A585" s="124"/>
    </row>
    <row r="586" spans="1:1">
      <c r="A586" s="124"/>
    </row>
    <row r="587" spans="1:1">
      <c r="A587" s="124"/>
    </row>
    <row r="588" spans="1:1">
      <c r="A588" s="124"/>
    </row>
    <row r="589" spans="1:1">
      <c r="A589" s="124"/>
    </row>
    <row r="590" spans="1:1">
      <c r="A590" s="124"/>
    </row>
    <row r="591" spans="1:1">
      <c r="A591" s="124"/>
    </row>
    <row r="592" spans="1:1">
      <c r="A592" s="124"/>
    </row>
    <row r="593" spans="1:1">
      <c r="A593" s="124"/>
    </row>
    <row r="594" spans="1:1">
      <c r="A594" s="124"/>
    </row>
    <row r="595" spans="1:1">
      <c r="A595" s="124"/>
    </row>
    <row r="596" spans="1:1">
      <c r="A596" s="124"/>
    </row>
    <row r="597" spans="1:1">
      <c r="A597" s="124"/>
    </row>
    <row r="598" spans="1:1">
      <c r="A598" s="124"/>
    </row>
    <row r="599" spans="1:1">
      <c r="A599" s="124"/>
    </row>
    <row r="600" spans="1:1">
      <c r="A600" s="124"/>
    </row>
    <row r="601" spans="1:1">
      <c r="A601" s="124"/>
    </row>
    <row r="602" spans="1:1">
      <c r="A602" s="124"/>
    </row>
    <row r="603" spans="1:1">
      <c r="A603" s="124"/>
    </row>
    <row r="604" spans="1:1">
      <c r="A604" s="124"/>
    </row>
    <row r="605" spans="1:1">
      <c r="A605" s="124"/>
    </row>
    <row r="606" spans="1:1">
      <c r="A606" s="124"/>
    </row>
    <row r="607" spans="1:1">
      <c r="A607" s="124"/>
    </row>
    <row r="608" spans="1:1">
      <c r="A608" s="124"/>
    </row>
    <row r="609" spans="1:1">
      <c r="A609" s="124"/>
    </row>
    <row r="610" spans="1:1">
      <c r="A610" s="124"/>
    </row>
    <row r="611" spans="1:1">
      <c r="A611" s="124"/>
    </row>
    <row r="612" spans="1:1">
      <c r="A612" s="124"/>
    </row>
    <row r="613" spans="1:1">
      <c r="A613" s="124"/>
    </row>
    <row r="614" spans="1:1">
      <c r="A614" s="124"/>
    </row>
    <row r="615" spans="1:1">
      <c r="A615" s="124"/>
    </row>
    <row r="616" spans="1:1">
      <c r="A616" s="124"/>
    </row>
    <row r="617" spans="1:1">
      <c r="A617" s="124"/>
    </row>
    <row r="618" spans="1:1">
      <c r="A618" s="124"/>
    </row>
    <row r="619" spans="1:1">
      <c r="A619" s="124"/>
    </row>
    <row r="620" spans="1:1">
      <c r="A620" s="124"/>
    </row>
    <row r="621" spans="1:1">
      <c r="A621" s="124"/>
    </row>
    <row r="622" spans="1:1">
      <c r="A622" s="124"/>
    </row>
    <row r="623" spans="1:1">
      <c r="A623" s="124"/>
    </row>
    <row r="624" spans="1:1">
      <c r="A624" s="124"/>
    </row>
    <row r="625" spans="1:1">
      <c r="A625" s="124"/>
    </row>
    <row r="626" spans="1:1">
      <c r="A626" s="124"/>
    </row>
    <row r="627" spans="1:1">
      <c r="A627" s="124"/>
    </row>
    <row r="628" spans="1:1">
      <c r="A628" s="124"/>
    </row>
    <row r="629" spans="1:1">
      <c r="A629" s="124"/>
    </row>
    <row r="630" spans="1:1">
      <c r="A630" s="124"/>
    </row>
    <row r="631" spans="1:1">
      <c r="A631" s="124"/>
    </row>
    <row r="632" spans="1:1">
      <c r="A632" s="124"/>
    </row>
    <row r="633" spans="1:1">
      <c r="A633" s="124"/>
    </row>
    <row r="634" spans="1:1">
      <c r="A634" s="124"/>
    </row>
    <row r="635" spans="1:1">
      <c r="A635" s="124"/>
    </row>
    <row r="636" spans="1:1">
      <c r="A636" s="124"/>
    </row>
    <row r="637" spans="1:1">
      <c r="A637" s="124"/>
    </row>
    <row r="638" spans="1:1">
      <c r="A638" s="124"/>
    </row>
    <row r="639" spans="1:1">
      <c r="A639" s="124"/>
    </row>
    <row r="640" spans="1:1">
      <c r="A640" s="124"/>
    </row>
    <row r="641" spans="1:1">
      <c r="A641" s="124"/>
    </row>
    <row r="642" spans="1:1">
      <c r="A642" s="124"/>
    </row>
    <row r="643" spans="1:1">
      <c r="A643" s="124"/>
    </row>
    <row r="644" spans="1:1">
      <c r="A644" s="124"/>
    </row>
    <row r="645" spans="1:1">
      <c r="A645" s="124"/>
    </row>
    <row r="646" spans="1:1">
      <c r="A646" s="124"/>
    </row>
    <row r="647" spans="1:1">
      <c r="A647" s="124"/>
    </row>
    <row r="648" spans="1:1">
      <c r="A648" s="124"/>
    </row>
    <row r="649" spans="1:1">
      <c r="A649" s="124"/>
    </row>
    <row r="650" spans="1:1">
      <c r="A650" s="124"/>
    </row>
    <row r="651" spans="1:1">
      <c r="A651" s="124"/>
    </row>
    <row r="652" spans="1:1">
      <c r="A652" s="124"/>
    </row>
    <row r="653" spans="1:1">
      <c r="A653" s="124"/>
    </row>
    <row r="654" spans="1:1">
      <c r="A654" s="124"/>
    </row>
    <row r="655" spans="1:1">
      <c r="A655" s="124"/>
    </row>
    <row r="656" spans="1:1">
      <c r="A656" s="124"/>
    </row>
    <row r="657" spans="1:1">
      <c r="A657" s="124"/>
    </row>
    <row r="658" spans="1:1">
      <c r="A658" s="124"/>
    </row>
    <row r="659" spans="1:1">
      <c r="A659" s="124"/>
    </row>
    <row r="660" spans="1:1">
      <c r="A660" s="124"/>
    </row>
    <row r="661" spans="1:1">
      <c r="A661" s="124"/>
    </row>
    <row r="662" spans="1:1">
      <c r="A662" s="124"/>
    </row>
    <row r="663" spans="1:1">
      <c r="A663" s="124"/>
    </row>
    <row r="664" spans="1:1">
      <c r="A664" s="124"/>
    </row>
    <row r="665" spans="1:1">
      <c r="A665" s="124"/>
    </row>
    <row r="666" spans="1:1">
      <c r="A666" s="124"/>
    </row>
    <row r="667" spans="1:1">
      <c r="A667" s="124"/>
    </row>
    <row r="668" spans="1:1">
      <c r="A668" s="124"/>
    </row>
    <row r="669" spans="1:1">
      <c r="A669" s="124"/>
    </row>
    <row r="670" spans="1:1">
      <c r="A670" s="124"/>
    </row>
    <row r="671" spans="1:1">
      <c r="A671" s="124"/>
    </row>
    <row r="672" spans="1:1">
      <c r="A672" s="124"/>
    </row>
    <row r="673" spans="1:1">
      <c r="A673" s="124"/>
    </row>
    <row r="674" spans="1:1">
      <c r="A674" s="124"/>
    </row>
    <row r="675" spans="1:1">
      <c r="A675" s="124"/>
    </row>
    <row r="676" spans="1:1">
      <c r="A676" s="124"/>
    </row>
    <row r="677" spans="1:1">
      <c r="A677" s="124"/>
    </row>
    <row r="678" spans="1:1">
      <c r="A678" s="124"/>
    </row>
    <row r="679" spans="1:1">
      <c r="A679" s="124"/>
    </row>
    <row r="680" spans="1:1">
      <c r="A680" s="124"/>
    </row>
    <row r="681" spans="1:1">
      <c r="A681" s="124"/>
    </row>
    <row r="682" spans="1:1">
      <c r="A682" s="124"/>
    </row>
    <row r="683" spans="1:1">
      <c r="A683" s="124"/>
    </row>
    <row r="684" spans="1:1">
      <c r="A684" s="124"/>
    </row>
    <row r="685" spans="1:1">
      <c r="A685" s="124"/>
    </row>
    <row r="686" spans="1:1">
      <c r="A686" s="124"/>
    </row>
    <row r="687" spans="1:1">
      <c r="A687" s="124"/>
    </row>
    <row r="688" spans="1:1">
      <c r="A688" s="124"/>
    </row>
    <row r="689" spans="1:1">
      <c r="A689" s="124"/>
    </row>
    <row r="690" spans="1:1">
      <c r="A690" s="124"/>
    </row>
    <row r="691" spans="1:1">
      <c r="A691" s="124"/>
    </row>
    <row r="692" spans="1:1">
      <c r="A692" s="124"/>
    </row>
    <row r="693" spans="1:1">
      <c r="A693" s="124"/>
    </row>
    <row r="694" spans="1:1">
      <c r="A694" s="124"/>
    </row>
    <row r="695" spans="1:1">
      <c r="A695" s="124"/>
    </row>
    <row r="696" spans="1:1">
      <c r="A696" s="124"/>
    </row>
    <row r="697" spans="1:1">
      <c r="A697" s="124"/>
    </row>
    <row r="698" spans="1:1">
      <c r="A698" s="124"/>
    </row>
    <row r="699" spans="1:1">
      <c r="A699" s="124"/>
    </row>
    <row r="700" spans="1:1">
      <c r="A700" s="124"/>
    </row>
    <row r="701" spans="1:1">
      <c r="A701" s="124"/>
    </row>
    <row r="702" spans="1:1">
      <c r="A702" s="124"/>
    </row>
    <row r="703" spans="1:1">
      <c r="A703" s="124"/>
    </row>
    <row r="704" spans="1:1">
      <c r="A704" s="124"/>
    </row>
    <row r="705" spans="1:1">
      <c r="A705" s="124"/>
    </row>
    <row r="706" spans="1:1">
      <c r="A706" s="124"/>
    </row>
    <row r="707" spans="1:1">
      <c r="A707" s="124"/>
    </row>
    <row r="708" spans="1:1">
      <c r="A708" s="124"/>
    </row>
    <row r="709" spans="1:1">
      <c r="A709" s="124"/>
    </row>
    <row r="710" spans="1:1">
      <c r="A710" s="124"/>
    </row>
    <row r="711" spans="1:1">
      <c r="A711" s="124"/>
    </row>
    <row r="712" spans="1:1">
      <c r="A712" s="124"/>
    </row>
    <row r="713" spans="1:1">
      <c r="A713" s="124"/>
    </row>
    <row r="714" spans="1:1">
      <c r="A714" s="124"/>
    </row>
    <row r="715" spans="1:1">
      <c r="A715" s="124"/>
    </row>
    <row r="716" spans="1:1">
      <c r="A716" s="124"/>
    </row>
    <row r="717" spans="1:1">
      <c r="A717" s="124"/>
    </row>
    <row r="718" spans="1:1">
      <c r="A718" s="124"/>
    </row>
    <row r="719" spans="1:1">
      <c r="A719" s="124"/>
    </row>
    <row r="720" spans="1:1">
      <c r="A720" s="124"/>
    </row>
    <row r="721" spans="1:1">
      <c r="A721" s="124"/>
    </row>
    <row r="722" spans="1:1">
      <c r="A722" s="124"/>
    </row>
    <row r="723" spans="1:1">
      <c r="A723" s="124"/>
    </row>
    <row r="724" spans="1:1">
      <c r="A724" s="124"/>
    </row>
    <row r="725" spans="1:1">
      <c r="A725" s="124"/>
    </row>
    <row r="726" spans="1:1">
      <c r="A726" s="124"/>
    </row>
    <row r="727" spans="1:1">
      <c r="A727" s="124"/>
    </row>
    <row r="728" spans="1:1">
      <c r="A728" s="124"/>
    </row>
    <row r="729" spans="1:1">
      <c r="A729" s="124"/>
    </row>
    <row r="730" spans="1:1">
      <c r="A730" s="124"/>
    </row>
    <row r="731" spans="1:1">
      <c r="A731" s="124"/>
    </row>
    <row r="732" spans="1:1">
      <c r="A732" s="124"/>
    </row>
    <row r="733" spans="1:1">
      <c r="A733" s="124"/>
    </row>
    <row r="734" spans="1:1">
      <c r="A734" s="124"/>
    </row>
    <row r="735" spans="1:1">
      <c r="A735" s="124"/>
    </row>
    <row r="736" spans="1:1">
      <c r="A736" s="124"/>
    </row>
    <row r="737" spans="1:1">
      <c r="A737" s="124"/>
    </row>
    <row r="738" spans="1:1">
      <c r="A738" s="124"/>
    </row>
    <row r="739" spans="1:1">
      <c r="A739" s="124"/>
    </row>
    <row r="740" spans="1:1">
      <c r="A740" s="124"/>
    </row>
    <row r="741" spans="1:1">
      <c r="A741" s="124"/>
    </row>
    <row r="742" spans="1:1">
      <c r="A742" s="124"/>
    </row>
    <row r="743" spans="1:1">
      <c r="A743" s="124"/>
    </row>
    <row r="744" spans="1:1">
      <c r="A744" s="124"/>
    </row>
    <row r="745" spans="1:1">
      <c r="A745" s="124"/>
    </row>
    <row r="746" spans="1:1">
      <c r="A746" s="124"/>
    </row>
    <row r="747" spans="1:1">
      <c r="A747" s="124"/>
    </row>
    <row r="748" spans="1:1">
      <c r="A748" s="124"/>
    </row>
    <row r="749" spans="1:1">
      <c r="A749" s="124"/>
    </row>
    <row r="750" spans="1:1">
      <c r="A750" s="124"/>
    </row>
    <row r="751" spans="1:1">
      <c r="A751" s="124"/>
    </row>
    <row r="752" spans="1:1">
      <c r="A752" s="124"/>
    </row>
    <row r="753" spans="1:1">
      <c r="A753" s="124"/>
    </row>
    <row r="754" spans="1:1">
      <c r="A754" s="124"/>
    </row>
    <row r="755" spans="1:1">
      <c r="A755" s="124"/>
    </row>
    <row r="756" spans="1:1">
      <c r="A756" s="124"/>
    </row>
    <row r="757" spans="1:1">
      <c r="A757" s="124"/>
    </row>
    <row r="758" spans="1:1">
      <c r="A758" s="124"/>
    </row>
    <row r="759" spans="1:1">
      <c r="A759" s="124"/>
    </row>
    <row r="760" spans="1:1">
      <c r="A760" s="124"/>
    </row>
    <row r="761" spans="1:1">
      <c r="A761" s="124"/>
    </row>
    <row r="762" spans="1:1">
      <c r="A762" s="124"/>
    </row>
    <row r="763" spans="1:1">
      <c r="A763" s="124"/>
    </row>
    <row r="764" spans="1:1">
      <c r="A764" s="124"/>
    </row>
    <row r="765" spans="1:1">
      <c r="A765" s="124"/>
    </row>
    <row r="766" spans="1:1">
      <c r="A766" s="124"/>
    </row>
    <row r="767" spans="1:1">
      <c r="A767" s="124"/>
    </row>
    <row r="768" spans="1:1">
      <c r="A768" s="124"/>
    </row>
    <row r="769" spans="1:1">
      <c r="A769" s="124"/>
    </row>
    <row r="770" spans="1:1">
      <c r="A770" s="124"/>
    </row>
    <row r="771" spans="1:1">
      <c r="A771" s="124"/>
    </row>
    <row r="772" spans="1:1">
      <c r="A772" s="124"/>
    </row>
    <row r="773" spans="1:1">
      <c r="A773" s="124"/>
    </row>
    <row r="774" spans="1:1">
      <c r="A774" s="124"/>
    </row>
    <row r="775" spans="1:1">
      <c r="A775" s="124"/>
    </row>
    <row r="776" spans="1:1">
      <c r="A776" s="124"/>
    </row>
    <row r="777" spans="1:1">
      <c r="A777" s="124"/>
    </row>
    <row r="778" spans="1:1">
      <c r="A778" s="124"/>
    </row>
    <row r="779" spans="1:1">
      <c r="A779" s="124"/>
    </row>
    <row r="780" spans="1:1">
      <c r="A780" s="124"/>
    </row>
    <row r="781" spans="1:1">
      <c r="A781" s="124"/>
    </row>
    <row r="782" spans="1:1">
      <c r="A782" s="124"/>
    </row>
    <row r="783" spans="1:1">
      <c r="A783" s="124"/>
    </row>
    <row r="784" spans="1:1">
      <c r="A784" s="124"/>
    </row>
    <row r="785" spans="1:1">
      <c r="A785" s="124"/>
    </row>
    <row r="786" spans="1:1">
      <c r="A786" s="124"/>
    </row>
    <row r="787" spans="1:1">
      <c r="A787" s="124"/>
    </row>
    <row r="788" spans="1:1">
      <c r="A788" s="124"/>
    </row>
    <row r="789" spans="1:1">
      <c r="A789" s="124"/>
    </row>
    <row r="790" spans="1:1">
      <c r="A790" s="124"/>
    </row>
    <row r="791" spans="1:1">
      <c r="A791" s="124"/>
    </row>
    <row r="792" spans="1:1">
      <c r="A792" s="124"/>
    </row>
    <row r="793" spans="1:1">
      <c r="A793" s="124"/>
    </row>
    <row r="794" spans="1:1">
      <c r="A794" s="124"/>
    </row>
    <row r="795" spans="1:1">
      <c r="A795" s="124"/>
    </row>
    <row r="796" spans="1:1">
      <c r="A796" s="124"/>
    </row>
    <row r="797" spans="1:1">
      <c r="A797" s="124"/>
    </row>
    <row r="798" spans="1:1">
      <c r="A798" s="124"/>
    </row>
    <row r="799" spans="1:1">
      <c r="A799" s="124"/>
    </row>
    <row r="800" spans="1:1">
      <c r="A800" s="124"/>
    </row>
    <row r="801" spans="1:1">
      <c r="A801" s="124"/>
    </row>
    <row r="802" spans="1:1">
      <c r="A802" s="124"/>
    </row>
    <row r="803" spans="1:1">
      <c r="A803" s="124"/>
    </row>
    <row r="804" spans="1:1">
      <c r="A804" s="124"/>
    </row>
    <row r="805" spans="1:1">
      <c r="A805" s="124"/>
    </row>
    <row r="806" spans="1:1">
      <c r="A806" s="124"/>
    </row>
    <row r="807" spans="1:1">
      <c r="A807" s="124"/>
    </row>
    <row r="808" spans="1:1">
      <c r="A808" s="124"/>
    </row>
    <row r="809" spans="1:1">
      <c r="A809" s="124"/>
    </row>
    <row r="810" spans="1:1">
      <c r="A810" s="124"/>
    </row>
    <row r="811" spans="1:1">
      <c r="A811" s="124"/>
    </row>
    <row r="812" spans="1:1">
      <c r="A812" s="124"/>
    </row>
    <row r="813" spans="1:1">
      <c r="A813" s="124"/>
    </row>
    <row r="814" spans="1:1">
      <c r="A814" s="124"/>
    </row>
    <row r="815" spans="1:1">
      <c r="A815" s="124"/>
    </row>
    <row r="816" spans="1:1">
      <c r="A816" s="124"/>
    </row>
    <row r="817" spans="1:1">
      <c r="A817" s="124"/>
    </row>
    <row r="818" spans="1:1">
      <c r="A818" s="124"/>
    </row>
    <row r="819" spans="1:1">
      <c r="A819" s="124"/>
    </row>
    <row r="820" spans="1:1">
      <c r="A820" s="124"/>
    </row>
    <row r="821" spans="1:1">
      <c r="A821" s="124"/>
    </row>
    <row r="822" spans="1:1">
      <c r="A822" s="124"/>
    </row>
    <row r="823" spans="1:1">
      <c r="A823" s="124"/>
    </row>
    <row r="824" spans="1:1">
      <c r="A824" s="124"/>
    </row>
    <row r="825" spans="1:1">
      <c r="A825" s="124"/>
    </row>
    <row r="826" spans="1:1">
      <c r="A826" s="124"/>
    </row>
    <row r="827" spans="1:1">
      <c r="A827" s="124"/>
    </row>
    <row r="828" spans="1:1">
      <c r="A828" s="124"/>
    </row>
    <row r="829" spans="1:1">
      <c r="A829" s="124"/>
    </row>
    <row r="830" spans="1:1">
      <c r="A830" s="124"/>
    </row>
    <row r="831" spans="1:1">
      <c r="A831" s="124"/>
    </row>
    <row r="832" spans="1:1">
      <c r="A832" s="124"/>
    </row>
    <row r="833" spans="1:1">
      <c r="A833" s="124"/>
    </row>
    <row r="834" spans="1:1">
      <c r="A834" s="124"/>
    </row>
    <row r="835" spans="1:1">
      <c r="A835" s="124"/>
    </row>
    <row r="836" spans="1:1">
      <c r="A836" s="124"/>
    </row>
    <row r="837" spans="1:1">
      <c r="A837" s="124"/>
    </row>
    <row r="838" spans="1:1">
      <c r="A838" s="124"/>
    </row>
    <row r="839" spans="1:1">
      <c r="A839" s="124"/>
    </row>
    <row r="840" spans="1:1">
      <c r="A840" s="124"/>
    </row>
    <row r="841" spans="1:1">
      <c r="A841" s="124"/>
    </row>
    <row r="842" spans="1:1">
      <c r="A842" s="124"/>
    </row>
    <row r="843" spans="1:1">
      <c r="A843" s="124"/>
    </row>
    <row r="844" spans="1:1">
      <c r="A844" s="124"/>
    </row>
    <row r="845" spans="1:1">
      <c r="A845" s="124"/>
    </row>
    <row r="846" spans="1:1">
      <c r="A846" s="124"/>
    </row>
    <row r="847" spans="1:1">
      <c r="A847" s="124"/>
    </row>
    <row r="848" spans="1:1">
      <c r="A848" s="124"/>
    </row>
    <row r="849" spans="1:1">
      <c r="A849" s="124"/>
    </row>
    <row r="850" spans="1:1">
      <c r="A850" s="124"/>
    </row>
    <row r="851" spans="1:1">
      <c r="A851" s="124"/>
    </row>
    <row r="852" spans="1:1">
      <c r="A852" s="124"/>
    </row>
    <row r="853" spans="1:1">
      <c r="A853" s="124"/>
    </row>
    <row r="854" spans="1:1">
      <c r="A854" s="124"/>
    </row>
    <row r="855" spans="1:1">
      <c r="A855" s="124"/>
    </row>
    <row r="856" spans="1:1">
      <c r="A856" s="124"/>
    </row>
    <row r="857" spans="1:1">
      <c r="A857" s="124"/>
    </row>
    <row r="858" spans="1:1">
      <c r="A858" s="124"/>
    </row>
    <row r="859" spans="1:1">
      <c r="A859" s="124"/>
    </row>
    <row r="860" spans="1:1">
      <c r="A860" s="124"/>
    </row>
    <row r="861" spans="1:1">
      <c r="A861" s="124"/>
    </row>
    <row r="862" spans="1:1">
      <c r="A862" s="124"/>
    </row>
    <row r="863" spans="1:1">
      <c r="A863" s="124"/>
    </row>
    <row r="864" spans="1:1">
      <c r="A864" s="124"/>
    </row>
    <row r="865" spans="1:1">
      <c r="A865" s="124"/>
    </row>
    <row r="866" spans="1:1">
      <c r="A866" s="124"/>
    </row>
    <row r="867" spans="1:1">
      <c r="A867" s="124"/>
    </row>
    <row r="868" spans="1:1">
      <c r="A868" s="124"/>
    </row>
    <row r="869" spans="1:1">
      <c r="A869" s="124"/>
    </row>
    <row r="870" spans="1:1">
      <c r="A870" s="124"/>
    </row>
    <row r="871" spans="1:1">
      <c r="A871" s="124"/>
    </row>
    <row r="872" spans="1:1">
      <c r="A872" s="124"/>
    </row>
    <row r="873" spans="1:1">
      <c r="A873" s="124"/>
    </row>
    <row r="874" spans="1:1">
      <c r="A874" s="124"/>
    </row>
    <row r="875" spans="1:1">
      <c r="A875" s="124"/>
    </row>
    <row r="876" spans="1:1">
      <c r="A876" s="124"/>
    </row>
    <row r="877" spans="1:1">
      <c r="A877" s="124"/>
    </row>
    <row r="878" spans="1:1">
      <c r="A878" s="124"/>
    </row>
    <row r="879" spans="1:1">
      <c r="A879" s="124"/>
    </row>
    <row r="880" spans="1:1">
      <c r="A880" s="124"/>
    </row>
    <row r="881" spans="1:1">
      <c r="A881" s="124"/>
    </row>
    <row r="882" spans="1:1">
      <c r="A882" s="124"/>
    </row>
    <row r="883" spans="1:1">
      <c r="A883" s="124"/>
    </row>
    <row r="884" spans="1:1">
      <c r="A884" s="124"/>
    </row>
    <row r="885" spans="1:1">
      <c r="A885" s="124"/>
    </row>
    <row r="886" spans="1:1">
      <c r="A886" s="124"/>
    </row>
    <row r="887" spans="1:1">
      <c r="A887" s="124"/>
    </row>
    <row r="888" spans="1:1">
      <c r="A888" s="124"/>
    </row>
    <row r="889" spans="1:1">
      <c r="A889" s="124"/>
    </row>
    <row r="890" spans="1:1">
      <c r="A890" s="124"/>
    </row>
    <row r="891" spans="1:1">
      <c r="A891" s="124"/>
    </row>
    <row r="892" spans="1:1">
      <c r="A892" s="124"/>
    </row>
    <row r="893" spans="1:1">
      <c r="A893" s="124"/>
    </row>
    <row r="894" spans="1:1">
      <c r="A894" s="124"/>
    </row>
    <row r="895" spans="1:1">
      <c r="A895" s="124"/>
    </row>
    <row r="896" spans="1:1">
      <c r="A896" s="124"/>
    </row>
    <row r="897" spans="1:1">
      <c r="A897" s="124"/>
    </row>
    <row r="898" spans="1:1">
      <c r="A898" s="124"/>
    </row>
    <row r="899" spans="1:1">
      <c r="A899" s="124"/>
    </row>
    <row r="900" spans="1:1">
      <c r="A900" s="124"/>
    </row>
    <row r="901" spans="1:1">
      <c r="A901" s="124"/>
    </row>
    <row r="902" spans="1:1">
      <c r="A902" s="124"/>
    </row>
    <row r="903" spans="1:1">
      <c r="A903" s="124"/>
    </row>
    <row r="904" spans="1:1">
      <c r="A904" s="124"/>
    </row>
    <row r="905" spans="1:1">
      <c r="A905" s="124"/>
    </row>
    <row r="906" spans="1:1">
      <c r="A906" s="124"/>
    </row>
    <row r="907" spans="1:1">
      <c r="A907" s="124"/>
    </row>
    <row r="908" spans="1:1">
      <c r="A908" s="124"/>
    </row>
    <row r="909" spans="1:1">
      <c r="A909" s="124"/>
    </row>
    <row r="910" spans="1:1">
      <c r="A910" s="124"/>
    </row>
    <row r="911" spans="1:1">
      <c r="A911" s="124"/>
    </row>
    <row r="912" spans="1:1">
      <c r="A912" s="124"/>
    </row>
    <row r="913" spans="1:1">
      <c r="A913" s="124"/>
    </row>
    <row r="914" spans="1:1">
      <c r="A914" s="124"/>
    </row>
    <row r="915" spans="1:1">
      <c r="A915" s="124"/>
    </row>
    <row r="916" spans="1:1">
      <c r="A916" s="124"/>
    </row>
    <row r="917" spans="1:1">
      <c r="A917" s="124"/>
    </row>
    <row r="918" spans="1:1">
      <c r="A918" s="124"/>
    </row>
    <row r="919" spans="1:1">
      <c r="A919" s="124"/>
    </row>
    <row r="920" spans="1:1">
      <c r="A920" s="124"/>
    </row>
    <row r="921" spans="1:1">
      <c r="A921" s="124"/>
    </row>
    <row r="922" spans="1:1">
      <c r="A922" s="124"/>
    </row>
    <row r="923" spans="1:1">
      <c r="A923" s="124"/>
    </row>
    <row r="924" spans="1:1">
      <c r="A924" s="124"/>
    </row>
    <row r="925" spans="1:1">
      <c r="A925" s="124"/>
    </row>
    <row r="926" spans="1:1">
      <c r="A926" s="124"/>
    </row>
    <row r="927" spans="1:1">
      <c r="A927" s="124"/>
    </row>
    <row r="928" spans="1:1">
      <c r="A928" s="124"/>
    </row>
    <row r="929" spans="1:1">
      <c r="A929" s="124"/>
    </row>
    <row r="930" spans="1:1">
      <c r="A930" s="124"/>
    </row>
    <row r="931" spans="1:1">
      <c r="A931" s="124"/>
    </row>
    <row r="932" spans="1:1">
      <c r="A932" s="124"/>
    </row>
    <row r="933" spans="1:1">
      <c r="A933" s="124"/>
    </row>
    <row r="934" spans="1:1">
      <c r="A934" s="124"/>
    </row>
    <row r="935" spans="1:1">
      <c r="A935" s="124"/>
    </row>
    <row r="936" spans="1:1">
      <c r="A936" s="124"/>
    </row>
    <row r="937" spans="1:1">
      <c r="A937" s="124"/>
    </row>
    <row r="938" spans="1:1">
      <c r="A938" s="124"/>
    </row>
    <row r="939" spans="1:1">
      <c r="A939" s="124"/>
    </row>
    <row r="940" spans="1:1">
      <c r="A940" s="124"/>
    </row>
    <row r="941" spans="1:1">
      <c r="A941" s="124"/>
    </row>
    <row r="942" spans="1:1">
      <c r="A942" s="124"/>
    </row>
    <row r="943" spans="1:1">
      <c r="A943" s="124"/>
    </row>
    <row r="944" spans="1:1">
      <c r="A944" s="124"/>
    </row>
    <row r="945" spans="1:1">
      <c r="A945" s="124"/>
    </row>
    <row r="946" spans="1:1">
      <c r="A946" s="124"/>
    </row>
    <row r="947" spans="1:1">
      <c r="A947" s="124"/>
    </row>
    <row r="948" spans="1:1">
      <c r="A948" s="124"/>
    </row>
    <row r="949" spans="1:1">
      <c r="A949" s="124"/>
    </row>
    <row r="950" spans="1:1">
      <c r="A950" s="124"/>
    </row>
    <row r="951" spans="1:1">
      <c r="A951" s="124"/>
    </row>
    <row r="952" spans="1:1">
      <c r="A952" s="124"/>
    </row>
    <row r="953" spans="1:1">
      <c r="A953" s="124"/>
    </row>
    <row r="954" spans="1:1">
      <c r="A954" s="124"/>
    </row>
    <row r="955" spans="1:1">
      <c r="A955" s="124"/>
    </row>
    <row r="956" spans="1:1">
      <c r="A956" s="124"/>
    </row>
    <row r="957" spans="1:1">
      <c r="A957" s="124"/>
    </row>
    <row r="958" spans="1:1">
      <c r="A958" s="124"/>
    </row>
    <row r="959" spans="1:1">
      <c r="A959" s="124"/>
    </row>
    <row r="960" spans="1:1">
      <c r="A960" s="124"/>
    </row>
    <row r="961" spans="1:1">
      <c r="A961" s="124"/>
    </row>
    <row r="962" spans="1:1">
      <c r="A962" s="124"/>
    </row>
    <row r="963" spans="1:1">
      <c r="A963" s="124"/>
    </row>
    <row r="964" spans="1:1">
      <c r="A964" s="124"/>
    </row>
    <row r="965" spans="1:1">
      <c r="A965" s="124"/>
    </row>
    <row r="966" spans="1:1">
      <c r="A966" s="124"/>
    </row>
    <row r="967" spans="1:1">
      <c r="A967" s="124"/>
    </row>
    <row r="968" spans="1:1">
      <c r="A968" s="124"/>
    </row>
    <row r="969" spans="1:1">
      <c r="A969" s="124"/>
    </row>
    <row r="970" spans="1:1">
      <c r="A970" s="124"/>
    </row>
    <row r="971" spans="1:1">
      <c r="A971" s="124"/>
    </row>
    <row r="972" spans="1:1">
      <c r="A972" s="124"/>
    </row>
    <row r="973" spans="1:1">
      <c r="A973" s="124"/>
    </row>
    <row r="974" spans="1:1">
      <c r="A974" s="124"/>
    </row>
    <row r="975" spans="1:1">
      <c r="A975" s="124"/>
    </row>
    <row r="976" spans="1:1">
      <c r="A976" s="124"/>
    </row>
    <row r="977" spans="1:1">
      <c r="A977" s="124"/>
    </row>
    <row r="978" spans="1:1">
      <c r="A978" s="124"/>
    </row>
    <row r="979" spans="1:1">
      <c r="A979" s="124"/>
    </row>
    <row r="980" spans="1:1">
      <c r="A980" s="124"/>
    </row>
    <row r="981" spans="1:1">
      <c r="A981" s="124"/>
    </row>
    <row r="982" spans="1:1">
      <c r="A982" s="124"/>
    </row>
    <row r="983" spans="1:1">
      <c r="A983" s="124"/>
    </row>
    <row r="984" spans="1:1">
      <c r="A984" s="124"/>
    </row>
    <row r="985" spans="1:1">
      <c r="A985" s="124"/>
    </row>
    <row r="986" spans="1:1">
      <c r="A986" s="124"/>
    </row>
    <row r="987" spans="1:1">
      <c r="A987" s="124"/>
    </row>
    <row r="988" spans="1:1">
      <c r="A988" s="124"/>
    </row>
    <row r="989" spans="1:1">
      <c r="A989" s="124"/>
    </row>
    <row r="990" spans="1:1">
      <c r="A990" s="124"/>
    </row>
    <row r="991" spans="1:1">
      <c r="A991" s="124"/>
    </row>
    <row r="992" spans="1:1">
      <c r="A992" s="124"/>
    </row>
    <row r="993" spans="1:1">
      <c r="A993" s="124"/>
    </row>
    <row r="994" spans="1:1">
      <c r="A994" s="124"/>
    </row>
    <row r="995" spans="1:1">
      <c r="A995" s="124"/>
    </row>
    <row r="996" spans="1:1">
      <c r="A996" s="124"/>
    </row>
    <row r="997" spans="1:1">
      <c r="A997" s="124"/>
    </row>
    <row r="998" spans="1:1">
      <c r="A998" s="124"/>
    </row>
    <row r="999" spans="1:1">
      <c r="A999" s="124"/>
    </row>
    <row r="1000" spans="1:1">
      <c r="A1000" s="124"/>
    </row>
    <row r="1001" spans="1:1">
      <c r="A1001" s="124"/>
    </row>
    <row r="1002" spans="1:1">
      <c r="A1002" s="124"/>
    </row>
    <row r="1003" spans="1:1">
      <c r="A1003" s="124"/>
    </row>
    <row r="1004" spans="1:1">
      <c r="A1004" s="124"/>
    </row>
    <row r="1005" spans="1:1">
      <c r="A1005" s="124"/>
    </row>
    <row r="1006" spans="1:1">
      <c r="A1006" s="124"/>
    </row>
    <row r="1007" spans="1:1">
      <c r="A1007" s="124"/>
    </row>
    <row r="1008" spans="1:1">
      <c r="A1008" s="124"/>
    </row>
    <row r="1009" spans="1:1">
      <c r="A1009" s="124"/>
    </row>
    <row r="1010" spans="1:1">
      <c r="A1010" s="124"/>
    </row>
    <row r="1011" spans="1:1">
      <c r="A1011" s="124"/>
    </row>
    <row r="1012" spans="1:1">
      <c r="A1012" s="124"/>
    </row>
    <row r="1013" spans="1:1">
      <c r="A1013" s="124"/>
    </row>
    <row r="1014" spans="1:1">
      <c r="A1014" s="124"/>
    </row>
    <row r="1015" spans="1:1">
      <c r="A1015" s="124"/>
    </row>
    <row r="1016" spans="1:1">
      <c r="A1016" s="124"/>
    </row>
    <row r="1017" spans="1:1">
      <c r="A1017" s="124"/>
    </row>
    <row r="1018" spans="1:1">
      <c r="A1018" s="124"/>
    </row>
    <row r="1019" spans="1:1">
      <c r="A1019" s="124"/>
    </row>
    <row r="1020" spans="1:1">
      <c r="A1020" s="124"/>
    </row>
    <row r="1021" spans="1:1">
      <c r="A1021" s="124"/>
    </row>
    <row r="1022" spans="1:1">
      <c r="A1022" s="124"/>
    </row>
    <row r="1023" spans="1:1">
      <c r="A1023" s="124"/>
    </row>
    <row r="1024" spans="1:1">
      <c r="A1024" s="124"/>
    </row>
    <row r="1025" spans="1:1">
      <c r="A1025" s="124"/>
    </row>
    <row r="1026" spans="1:1">
      <c r="A1026" s="124"/>
    </row>
    <row r="1027" spans="1:1">
      <c r="A1027" s="124"/>
    </row>
    <row r="1028" spans="1:1">
      <c r="A1028" s="124"/>
    </row>
    <row r="1029" spans="1:1">
      <c r="A1029" s="124"/>
    </row>
    <row r="1030" spans="1:1">
      <c r="A1030" s="124"/>
    </row>
    <row r="1031" spans="1:1">
      <c r="A1031" s="124"/>
    </row>
    <row r="1032" spans="1:1">
      <c r="A1032" s="124"/>
    </row>
    <row r="1033" spans="1:1">
      <c r="A1033" s="124"/>
    </row>
    <row r="1034" spans="1:1">
      <c r="A1034" s="124"/>
    </row>
    <row r="1035" spans="1:1">
      <c r="A1035" s="124"/>
    </row>
    <row r="1036" spans="1:1">
      <c r="A1036" s="124"/>
    </row>
    <row r="1037" spans="1:1">
      <c r="A1037" s="124"/>
    </row>
    <row r="1038" spans="1:1">
      <c r="A1038" s="124"/>
    </row>
    <row r="1039" spans="1:1">
      <c r="A1039" s="124"/>
    </row>
    <row r="1040" spans="1:1">
      <c r="A1040" s="124"/>
    </row>
    <row r="1041" spans="1:1">
      <c r="A1041" s="124"/>
    </row>
    <row r="1042" spans="1:1">
      <c r="A1042" s="124"/>
    </row>
    <row r="1043" spans="1:1">
      <c r="A1043" s="124"/>
    </row>
    <row r="1044" spans="1:1">
      <c r="A1044" s="124"/>
    </row>
    <row r="1045" spans="1:1">
      <c r="A1045" s="124"/>
    </row>
    <row r="1046" spans="1:1">
      <c r="A1046" s="124"/>
    </row>
    <row r="1047" spans="1:1">
      <c r="A1047" s="124"/>
    </row>
    <row r="1048" spans="1:1">
      <c r="A1048" s="124"/>
    </row>
    <row r="1049" spans="1:1">
      <c r="A1049" s="124"/>
    </row>
    <row r="1050" spans="1:1">
      <c r="A1050" s="124"/>
    </row>
    <row r="1051" spans="1:1">
      <c r="A1051" s="124"/>
    </row>
    <row r="1052" spans="1:1">
      <c r="A1052" s="124"/>
    </row>
    <row r="1053" spans="1:1">
      <c r="A1053" s="124"/>
    </row>
    <row r="1054" spans="1:1">
      <c r="A1054" s="124"/>
    </row>
    <row r="1055" spans="1:1">
      <c r="A1055" s="124"/>
    </row>
    <row r="1056" spans="1:1">
      <c r="A1056" s="124"/>
    </row>
    <row r="1057" spans="1:1">
      <c r="A1057" s="124"/>
    </row>
    <row r="1058" spans="1:1">
      <c r="A1058" s="124"/>
    </row>
    <row r="1059" spans="1:1">
      <c r="A1059" s="124"/>
    </row>
    <row r="1060" spans="1:1">
      <c r="A1060" s="124"/>
    </row>
    <row r="1061" spans="1:1">
      <c r="A1061" s="124"/>
    </row>
    <row r="1062" spans="1:1">
      <c r="A1062" s="124"/>
    </row>
    <row r="1063" spans="1:1">
      <c r="A1063" s="124"/>
    </row>
    <row r="1064" spans="1:1">
      <c r="A1064" s="124"/>
    </row>
    <row r="1065" spans="1:1">
      <c r="A1065" s="124"/>
    </row>
    <row r="1066" spans="1:1">
      <c r="A1066" s="124"/>
    </row>
    <row r="1067" spans="1:1">
      <c r="A1067" s="124"/>
    </row>
    <row r="1068" spans="1:1">
      <c r="A1068" s="124"/>
    </row>
    <row r="1069" spans="1:1">
      <c r="A1069" s="124"/>
    </row>
    <row r="1070" spans="1:1">
      <c r="A1070" s="124"/>
    </row>
    <row r="1071" spans="1:1">
      <c r="A1071" s="124"/>
    </row>
    <row r="1072" spans="1:1">
      <c r="A1072" s="124"/>
    </row>
    <row r="1073" spans="1:1">
      <c r="A1073" s="124"/>
    </row>
    <row r="1074" spans="1:1">
      <c r="A1074" s="124"/>
    </row>
    <row r="1075" spans="1:1">
      <c r="A1075" s="124"/>
    </row>
    <row r="1076" spans="1:1">
      <c r="A1076" s="124"/>
    </row>
    <row r="1077" spans="1:1">
      <c r="A1077" s="124"/>
    </row>
    <row r="1078" spans="1:1">
      <c r="A1078" s="124"/>
    </row>
    <row r="1079" spans="1:1">
      <c r="A1079" s="124"/>
    </row>
    <row r="1080" spans="1:1">
      <c r="A1080" s="124"/>
    </row>
    <row r="1081" spans="1:1">
      <c r="A1081" s="124"/>
    </row>
    <row r="1082" spans="1:1">
      <c r="A1082" s="124"/>
    </row>
    <row r="1083" spans="1:1">
      <c r="A1083" s="124"/>
    </row>
    <row r="1084" spans="1:1">
      <c r="A1084" s="124"/>
    </row>
    <row r="1085" spans="1:1">
      <c r="A1085" s="124"/>
    </row>
    <row r="1086" spans="1:1">
      <c r="A1086" s="124"/>
    </row>
    <row r="1087" spans="1:1">
      <c r="A1087" s="124"/>
    </row>
    <row r="1088" spans="1:1">
      <c r="A1088" s="124"/>
    </row>
    <row r="1089" spans="1:1">
      <c r="A1089" s="124"/>
    </row>
    <row r="1090" spans="1:1">
      <c r="A1090" s="124"/>
    </row>
    <row r="1091" spans="1:1">
      <c r="A1091" s="124"/>
    </row>
    <row r="1092" spans="1:1">
      <c r="A1092" s="124"/>
    </row>
    <row r="1093" spans="1:1">
      <c r="A1093" s="124"/>
    </row>
    <row r="1094" spans="1:1">
      <c r="A1094" s="124"/>
    </row>
    <row r="1095" spans="1:1">
      <c r="A1095" s="124"/>
    </row>
    <row r="1096" spans="1:1">
      <c r="A1096" s="124"/>
    </row>
    <row r="1097" spans="1:1">
      <c r="A1097" s="124"/>
    </row>
    <row r="1098" spans="1:1">
      <c r="A1098" s="124"/>
    </row>
    <row r="1099" spans="1:1">
      <c r="A1099" s="124"/>
    </row>
    <row r="1100" spans="1:1">
      <c r="A1100" s="124"/>
    </row>
    <row r="1101" spans="1:1">
      <c r="A1101" s="124"/>
    </row>
    <row r="1102" spans="1:1">
      <c r="A1102" s="124"/>
    </row>
    <row r="1103" spans="1:1">
      <c r="A1103" s="124"/>
    </row>
    <row r="1104" spans="1:1">
      <c r="A1104" s="124"/>
    </row>
    <row r="1105" spans="1:1">
      <c r="A1105" s="124"/>
    </row>
    <row r="1106" spans="1:1">
      <c r="A1106" s="124"/>
    </row>
    <row r="1107" spans="1:1">
      <c r="A1107" s="124"/>
    </row>
    <row r="1108" spans="1:1">
      <c r="A1108" s="124"/>
    </row>
    <row r="1109" spans="1:1">
      <c r="A1109" s="124"/>
    </row>
    <row r="1110" spans="1:1">
      <c r="A1110" s="124"/>
    </row>
    <row r="1111" spans="1:1">
      <c r="A1111" s="124"/>
    </row>
    <row r="1112" spans="1:1">
      <c r="A1112" s="124"/>
    </row>
    <row r="1113" spans="1:1">
      <c r="A1113" s="124"/>
    </row>
    <row r="1114" spans="1:1">
      <c r="A1114" s="124"/>
    </row>
    <row r="1115" spans="1:1">
      <c r="A1115" s="124"/>
    </row>
    <row r="1116" spans="1:1">
      <c r="A1116" s="124"/>
    </row>
    <row r="1117" spans="1:1">
      <c r="A1117" s="124"/>
    </row>
    <row r="1118" spans="1:1">
      <c r="A1118" s="124"/>
    </row>
    <row r="1119" spans="1:1">
      <c r="A1119" s="124"/>
    </row>
    <row r="1120" spans="1:1">
      <c r="A1120" s="124"/>
    </row>
    <row r="1121" spans="1:1">
      <c r="A1121" s="124"/>
    </row>
    <row r="1122" spans="1:1">
      <c r="A1122" s="124"/>
    </row>
    <row r="1123" spans="1:1">
      <c r="A1123" s="124"/>
    </row>
    <row r="1124" spans="1:1">
      <c r="A1124" s="124"/>
    </row>
    <row r="1125" spans="1:1">
      <c r="A1125" s="124"/>
    </row>
    <row r="1126" spans="1:1">
      <c r="A1126" s="124"/>
    </row>
    <row r="1127" spans="1:1">
      <c r="A1127" s="124"/>
    </row>
    <row r="1128" spans="1:1">
      <c r="A1128" s="124"/>
    </row>
    <row r="1129" spans="1:1">
      <c r="A1129" s="124"/>
    </row>
    <row r="1130" spans="1:1">
      <c r="A1130" s="124"/>
    </row>
    <row r="1131" spans="1:1">
      <c r="A1131" s="124"/>
    </row>
    <row r="1132" spans="1:1">
      <c r="A1132" s="124"/>
    </row>
    <row r="1133" spans="1:1">
      <c r="A1133" s="124"/>
    </row>
    <row r="1134" spans="1:1">
      <c r="A1134" s="124"/>
    </row>
    <row r="1135" spans="1:1">
      <c r="A1135" s="124"/>
    </row>
    <row r="1136" spans="1:1">
      <c r="A1136" s="124"/>
    </row>
    <row r="1137" spans="1:1">
      <c r="A1137" s="124"/>
    </row>
    <row r="1138" spans="1:1">
      <c r="A1138" s="124"/>
    </row>
    <row r="1139" spans="1:1">
      <c r="A1139" s="124"/>
    </row>
    <row r="1140" spans="1:1">
      <c r="A1140" s="124"/>
    </row>
    <row r="1141" spans="1:1">
      <c r="A1141" s="124"/>
    </row>
    <row r="1142" spans="1:1">
      <c r="A1142" s="124"/>
    </row>
    <row r="1143" spans="1:1">
      <c r="A1143" s="124"/>
    </row>
    <row r="1144" spans="1:1">
      <c r="A1144" s="124"/>
    </row>
    <row r="1145" spans="1:1">
      <c r="A1145" s="124"/>
    </row>
    <row r="1146" spans="1:1">
      <c r="A1146" s="124"/>
    </row>
    <row r="1147" spans="1:1">
      <c r="A1147" s="124"/>
    </row>
    <row r="1148" spans="1:1">
      <c r="A1148" s="124"/>
    </row>
    <row r="1149" spans="1:1">
      <c r="A1149" s="124"/>
    </row>
    <row r="1150" spans="1:1">
      <c r="A1150" s="124"/>
    </row>
    <row r="1151" spans="1:1">
      <c r="A1151" s="124"/>
    </row>
    <row r="1152" spans="1:1">
      <c r="A1152" s="124"/>
    </row>
    <row r="1153" spans="1:1">
      <c r="A1153" s="124"/>
    </row>
    <row r="1154" spans="1:1">
      <c r="A1154" s="124"/>
    </row>
    <row r="1155" spans="1:1">
      <c r="A1155" s="124"/>
    </row>
    <row r="1156" spans="1:1">
      <c r="A1156" s="124"/>
    </row>
    <row r="1157" spans="1:1">
      <c r="A1157" s="124"/>
    </row>
    <row r="1158" spans="1:1">
      <c r="A1158" s="124"/>
    </row>
    <row r="1159" spans="1:1">
      <c r="A1159" s="124"/>
    </row>
    <row r="1160" spans="1:1">
      <c r="A1160" s="124"/>
    </row>
    <row r="1161" spans="1:1">
      <c r="A1161" s="124"/>
    </row>
    <row r="1162" spans="1:1">
      <c r="A1162" s="124"/>
    </row>
    <row r="1163" spans="1:1">
      <c r="A1163" s="124"/>
    </row>
    <row r="1164" spans="1:1">
      <c r="A1164" s="124"/>
    </row>
    <row r="1165" spans="1:1">
      <c r="A1165" s="124"/>
    </row>
    <row r="1166" spans="1:1">
      <c r="A1166" s="124"/>
    </row>
    <row r="1167" spans="1:1">
      <c r="A1167" s="124"/>
    </row>
    <row r="1168" spans="1:1">
      <c r="A1168" s="124"/>
    </row>
    <row r="1169" spans="1:1">
      <c r="A1169" s="124"/>
    </row>
    <row r="1170" spans="1:1">
      <c r="A1170" s="124"/>
    </row>
    <row r="1171" spans="1:1">
      <c r="A1171" s="124"/>
    </row>
    <row r="1172" spans="1:1">
      <c r="A1172" s="124"/>
    </row>
    <row r="1173" spans="1:1">
      <c r="A1173" s="124"/>
    </row>
    <row r="1174" spans="1:1">
      <c r="A1174" s="124"/>
    </row>
    <row r="1175" spans="1:1">
      <c r="A1175" s="124"/>
    </row>
    <row r="1176" spans="1:1">
      <c r="A1176" s="124"/>
    </row>
    <row r="1177" spans="1:1">
      <c r="A1177" s="124"/>
    </row>
    <row r="1178" spans="1:1">
      <c r="A1178" s="124"/>
    </row>
    <row r="1179" spans="1:1">
      <c r="A1179" s="124"/>
    </row>
    <row r="1180" spans="1:1">
      <c r="A1180" s="124"/>
    </row>
    <row r="1181" spans="1:1">
      <c r="A1181" s="124"/>
    </row>
    <row r="1182" spans="1:1">
      <c r="A1182" s="124"/>
    </row>
    <row r="1183" spans="1:1">
      <c r="A1183" s="124"/>
    </row>
    <row r="1184" spans="1:1">
      <c r="A1184" s="124"/>
    </row>
    <row r="1185" spans="1:1">
      <c r="A1185" s="124"/>
    </row>
    <row r="1186" spans="1:1">
      <c r="A1186" s="124"/>
    </row>
    <row r="1187" spans="1:1">
      <c r="A1187" s="124"/>
    </row>
    <row r="1188" spans="1:1">
      <c r="A1188" s="124"/>
    </row>
    <row r="1189" spans="1:1">
      <c r="A1189" s="124"/>
    </row>
    <row r="1190" spans="1:1">
      <c r="A1190" s="124"/>
    </row>
    <row r="1191" spans="1:1">
      <c r="A1191" s="124"/>
    </row>
    <row r="1192" spans="1:1">
      <c r="A1192" s="124"/>
    </row>
    <row r="1193" spans="1:1">
      <c r="A1193" s="124"/>
    </row>
    <row r="1194" spans="1:1">
      <c r="A1194" s="124"/>
    </row>
    <row r="1195" spans="1:1">
      <c r="A1195" s="124"/>
    </row>
    <row r="1196" spans="1:1">
      <c r="A1196" s="124"/>
    </row>
    <row r="1197" spans="1:1">
      <c r="A1197" s="124"/>
    </row>
    <row r="1198" spans="1:1">
      <c r="A1198" s="124"/>
    </row>
    <row r="1199" spans="1:1">
      <c r="A1199" s="124"/>
    </row>
    <row r="1200" spans="1:1">
      <c r="A1200" s="124"/>
    </row>
    <row r="1201" spans="1:1">
      <c r="A1201" s="124"/>
    </row>
    <row r="1202" spans="1:1">
      <c r="A1202" s="124"/>
    </row>
    <row r="1203" spans="1:1">
      <c r="A1203" s="124"/>
    </row>
    <row r="1204" spans="1:1">
      <c r="A1204" s="124"/>
    </row>
    <row r="1205" spans="1:1">
      <c r="A1205" s="124"/>
    </row>
    <row r="1206" spans="1:1">
      <c r="A1206" s="124"/>
    </row>
    <row r="1207" spans="1:1">
      <c r="A1207" s="124"/>
    </row>
    <row r="1208" spans="1:1">
      <c r="A1208" s="124"/>
    </row>
    <row r="1209" spans="1:1">
      <c r="A1209" s="124"/>
    </row>
    <row r="1210" spans="1:1">
      <c r="A1210" s="124"/>
    </row>
    <row r="1211" spans="1:1">
      <c r="A1211" s="124"/>
    </row>
    <row r="1212" spans="1:1">
      <c r="A1212" s="124"/>
    </row>
    <row r="1213" spans="1:1">
      <c r="A1213" s="124"/>
    </row>
    <row r="1214" spans="1:1">
      <c r="A1214" s="124"/>
    </row>
    <row r="1215" spans="1:1">
      <c r="A1215" s="124"/>
    </row>
    <row r="1216" spans="1:1">
      <c r="A1216" s="124"/>
    </row>
    <row r="1217" spans="1:1">
      <c r="A1217" s="124"/>
    </row>
    <row r="1218" spans="1:1">
      <c r="A1218" s="124"/>
    </row>
    <row r="1219" spans="1:1">
      <c r="A1219" s="124"/>
    </row>
    <row r="1220" spans="1:1">
      <c r="A1220" s="124"/>
    </row>
    <row r="1221" spans="1:1">
      <c r="A1221" s="124"/>
    </row>
    <row r="1222" spans="1:1">
      <c r="A1222" s="124"/>
    </row>
    <row r="1223" spans="1:1">
      <c r="A1223" s="124"/>
    </row>
    <row r="1224" spans="1:1">
      <c r="A1224" s="124"/>
    </row>
    <row r="1225" spans="1:1">
      <c r="A1225" s="124"/>
    </row>
    <row r="1226" spans="1:1">
      <c r="A1226" s="124"/>
    </row>
    <row r="1227" spans="1:1">
      <c r="A1227" s="124"/>
    </row>
    <row r="1228" spans="1:1">
      <c r="A1228" s="124"/>
    </row>
    <row r="1229" spans="1:1">
      <c r="A1229" s="124"/>
    </row>
    <row r="1230" spans="1:1">
      <c r="A1230" s="124"/>
    </row>
    <row r="1231" spans="1:1">
      <c r="A1231" s="124"/>
    </row>
    <row r="1232" spans="1:1">
      <c r="A1232" s="124"/>
    </row>
    <row r="1233" spans="1:1">
      <c r="A1233" s="124"/>
    </row>
    <row r="1234" spans="1:1">
      <c r="A1234" s="124"/>
    </row>
    <row r="1235" spans="1:1">
      <c r="A1235" s="124"/>
    </row>
    <row r="1236" spans="1:1">
      <c r="A1236" s="124"/>
    </row>
    <row r="1237" spans="1:1">
      <c r="A1237" s="124"/>
    </row>
    <row r="1238" spans="1:1">
      <c r="A1238" s="124"/>
    </row>
    <row r="1239" spans="1:1">
      <c r="A1239" s="124"/>
    </row>
    <row r="1240" spans="1:1">
      <c r="A1240" s="124"/>
    </row>
    <row r="1241" spans="1:1">
      <c r="A1241" s="124"/>
    </row>
    <row r="1242" spans="1:1">
      <c r="A1242" s="124"/>
    </row>
    <row r="1243" spans="1:1">
      <c r="A1243" s="124"/>
    </row>
    <row r="1244" spans="1:1">
      <c r="A1244" s="124"/>
    </row>
    <row r="1245" spans="1:1">
      <c r="A1245" s="124"/>
    </row>
    <row r="1246" spans="1:1">
      <c r="A1246" s="124"/>
    </row>
    <row r="1247" spans="1:1">
      <c r="A1247" s="124"/>
    </row>
    <row r="1248" spans="1:1">
      <c r="A1248" s="124"/>
    </row>
    <row r="1249" spans="1:1">
      <c r="A1249" s="124"/>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59"/>
  <sheetViews>
    <sheetView showGridLines="0" workbookViewId="0"/>
  </sheetViews>
  <sheetFormatPr defaultColWidth="9.140625" defaultRowHeight="12.75"/>
  <cols>
    <col min="1" max="1" width="38.140625" style="148" customWidth="1"/>
    <col min="2" max="3" width="9.28515625" style="154" customWidth="1"/>
    <col min="4" max="16384" width="9.140625" style="148"/>
  </cols>
  <sheetData>
    <row r="1" spans="1:3">
      <c r="A1" s="120" t="s">
        <v>11</v>
      </c>
      <c r="B1" s="121"/>
      <c r="C1" s="121"/>
    </row>
    <row r="2" spans="1:3">
      <c r="A2" s="120" t="s">
        <v>174</v>
      </c>
      <c r="B2" s="121"/>
      <c r="C2" s="121"/>
    </row>
    <row r="3" spans="1:3">
      <c r="A3" s="120" t="s">
        <v>39</v>
      </c>
      <c r="B3" s="171"/>
      <c r="C3" s="171"/>
    </row>
    <row r="4" spans="1:3">
      <c r="A4" s="110" t="s">
        <v>0</v>
      </c>
      <c r="B4" s="170">
        <v>2018</v>
      </c>
      <c r="C4" s="170">
        <v>2019</v>
      </c>
    </row>
    <row r="5" spans="1:3" s="1" customFormat="1">
      <c r="A5" s="75" t="s">
        <v>143</v>
      </c>
      <c r="B5" s="356">
        <v>0</v>
      </c>
      <c r="C5" s="356">
        <v>1</v>
      </c>
    </row>
    <row r="6" spans="1:3">
      <c r="A6" s="75" t="s">
        <v>142</v>
      </c>
      <c r="B6" s="356">
        <v>3</v>
      </c>
      <c r="C6" s="356">
        <v>5</v>
      </c>
    </row>
    <row r="7" spans="1:3">
      <c r="A7" s="75" t="s">
        <v>358</v>
      </c>
      <c r="B7" s="356">
        <v>5</v>
      </c>
      <c r="C7" s="356">
        <v>3</v>
      </c>
    </row>
    <row r="8" spans="1:3">
      <c r="A8" s="75" t="s">
        <v>144</v>
      </c>
      <c r="B8" s="356">
        <f>SUM(B5:B7)</f>
        <v>8</v>
      </c>
      <c r="C8" s="356">
        <f>SUM(C5:C7)</f>
        <v>9</v>
      </c>
    </row>
    <row r="9" spans="1:3">
      <c r="A9" s="110" t="s">
        <v>2</v>
      </c>
      <c r="B9" s="170">
        <f>+B$4</f>
        <v>2018</v>
      </c>
      <c r="C9" s="170">
        <v>2019</v>
      </c>
    </row>
    <row r="10" spans="1:3">
      <c r="A10" s="75" t="s">
        <v>143</v>
      </c>
      <c r="B10" s="262">
        <v>1</v>
      </c>
      <c r="C10" s="262">
        <v>1</v>
      </c>
    </row>
    <row r="11" spans="1:3">
      <c r="A11" s="75" t="s">
        <v>142</v>
      </c>
      <c r="B11" s="262">
        <v>2</v>
      </c>
      <c r="C11" s="262">
        <v>5</v>
      </c>
    </row>
    <row r="12" spans="1:3">
      <c r="A12" s="75" t="s">
        <v>358</v>
      </c>
      <c r="B12" s="262">
        <v>9</v>
      </c>
      <c r="C12" s="262">
        <v>5</v>
      </c>
    </row>
    <row r="13" spans="1:3">
      <c r="A13" s="75" t="s">
        <v>144</v>
      </c>
      <c r="B13" s="262">
        <f>SUM(B10:B12)</f>
        <v>12</v>
      </c>
      <c r="C13" s="262">
        <f>SUM(C10:C12)</f>
        <v>11</v>
      </c>
    </row>
    <row r="14" spans="1:3">
      <c r="A14" s="110" t="s">
        <v>192</v>
      </c>
      <c r="B14" s="170">
        <f>+B$4</f>
        <v>2018</v>
      </c>
      <c r="C14" s="170">
        <v>2019</v>
      </c>
    </row>
    <row r="15" spans="1:3">
      <c r="A15" s="75" t="s">
        <v>143</v>
      </c>
      <c r="B15" s="262">
        <v>2</v>
      </c>
      <c r="C15" s="262">
        <v>3</v>
      </c>
    </row>
    <row r="16" spans="1:3">
      <c r="A16" s="75" t="s">
        <v>142</v>
      </c>
      <c r="B16" s="262">
        <v>2</v>
      </c>
      <c r="C16" s="262">
        <v>7</v>
      </c>
    </row>
    <row r="17" spans="1:3">
      <c r="A17" s="75" t="s">
        <v>358</v>
      </c>
      <c r="B17" s="262">
        <v>-6</v>
      </c>
      <c r="C17" s="262">
        <v>1</v>
      </c>
    </row>
    <row r="18" spans="1:3">
      <c r="A18" s="75" t="s">
        <v>144</v>
      </c>
      <c r="B18" s="262">
        <f>SUM(B15:B17)</f>
        <v>-2</v>
      </c>
      <c r="C18" s="262">
        <f>SUM(C15:C17)</f>
        <v>11</v>
      </c>
    </row>
    <row r="19" spans="1:3">
      <c r="A19" s="110" t="s">
        <v>3</v>
      </c>
      <c r="B19" s="170">
        <f>+B$4</f>
        <v>2018</v>
      </c>
      <c r="C19" s="170">
        <v>2019</v>
      </c>
    </row>
    <row r="20" spans="1:3">
      <c r="A20" s="75" t="s">
        <v>143</v>
      </c>
      <c r="B20" s="150">
        <v>0</v>
      </c>
      <c r="C20" s="150">
        <v>0</v>
      </c>
    </row>
    <row r="21" spans="1:3">
      <c r="A21" s="75" t="s">
        <v>142</v>
      </c>
      <c r="B21" s="150">
        <v>4</v>
      </c>
      <c r="C21" s="150">
        <v>5</v>
      </c>
    </row>
    <row r="22" spans="1:3">
      <c r="A22" s="75" t="s">
        <v>358</v>
      </c>
      <c r="B22" s="150">
        <v>6</v>
      </c>
      <c r="C22" s="150">
        <v>-5</v>
      </c>
    </row>
    <row r="23" spans="1:3">
      <c r="A23" s="75" t="s">
        <v>144</v>
      </c>
      <c r="B23" s="150">
        <f>SUM(B20:B22)</f>
        <v>10</v>
      </c>
      <c r="C23" s="150">
        <f>SUM(C20:C22)</f>
        <v>0</v>
      </c>
    </row>
    <row r="24" spans="1:3">
      <c r="A24" s="110" t="s">
        <v>197</v>
      </c>
      <c r="B24" s="170">
        <f>+B$4</f>
        <v>2018</v>
      </c>
      <c r="C24" s="170">
        <v>2019</v>
      </c>
    </row>
    <row r="25" spans="1:3">
      <c r="A25" s="75" t="s">
        <v>143</v>
      </c>
      <c r="B25" s="356">
        <v>-2</v>
      </c>
      <c r="C25" s="356">
        <v>0</v>
      </c>
    </row>
    <row r="26" spans="1:3">
      <c r="A26" s="75" t="s">
        <v>142</v>
      </c>
      <c r="B26" s="356">
        <v>2</v>
      </c>
      <c r="C26" s="356">
        <v>5</v>
      </c>
    </row>
    <row r="27" spans="1:3">
      <c r="A27" s="75" t="s">
        <v>358</v>
      </c>
      <c r="B27" s="356">
        <v>11</v>
      </c>
      <c r="C27" s="356">
        <v>7</v>
      </c>
    </row>
    <row r="28" spans="1:3">
      <c r="A28" s="75" t="s">
        <v>144</v>
      </c>
      <c r="B28" s="356">
        <f>SUM(B25:B27)</f>
        <v>11</v>
      </c>
      <c r="C28" s="356">
        <f>SUM(C25:C27)</f>
        <v>12</v>
      </c>
    </row>
    <row r="29" spans="1:3">
      <c r="A29" s="75"/>
      <c r="B29" s="28"/>
      <c r="C29" s="28"/>
    </row>
    <row r="30" spans="1:3">
      <c r="A30" s="120" t="s">
        <v>174</v>
      </c>
      <c r="B30" s="121"/>
      <c r="C30" s="121"/>
    </row>
    <row r="31" spans="1:3">
      <c r="A31" s="120" t="s">
        <v>141</v>
      </c>
      <c r="B31" s="171"/>
      <c r="C31" s="171"/>
    </row>
    <row r="32" spans="1:3">
      <c r="A32" s="110" t="s">
        <v>0</v>
      </c>
      <c r="B32" s="170">
        <f>B4</f>
        <v>2018</v>
      </c>
      <c r="C32" s="170">
        <v>2019</v>
      </c>
    </row>
    <row r="33" spans="1:3">
      <c r="A33" s="75" t="s">
        <v>143</v>
      </c>
      <c r="B33" s="356">
        <v>0</v>
      </c>
      <c r="C33" s="356">
        <v>2</v>
      </c>
    </row>
    <row r="34" spans="1:3">
      <c r="A34" s="75" t="s">
        <v>142</v>
      </c>
      <c r="B34" s="356">
        <v>3</v>
      </c>
      <c r="C34" s="356">
        <v>5</v>
      </c>
    </row>
    <row r="35" spans="1:3">
      <c r="A35" s="75" t="s">
        <v>358</v>
      </c>
      <c r="B35" s="356">
        <v>8</v>
      </c>
      <c r="C35" s="356">
        <v>2</v>
      </c>
    </row>
    <row r="36" spans="1:3">
      <c r="A36" s="75" t="s">
        <v>144</v>
      </c>
      <c r="B36" s="356">
        <f>SUM(B33:B35)</f>
        <v>11</v>
      </c>
      <c r="C36" s="356">
        <f>SUM(C33:C35)</f>
        <v>9</v>
      </c>
    </row>
    <row r="37" spans="1:3">
      <c r="A37" s="110" t="s">
        <v>248</v>
      </c>
      <c r="B37" s="170">
        <f>B4</f>
        <v>2018</v>
      </c>
      <c r="C37" s="170">
        <v>2019</v>
      </c>
    </row>
    <row r="38" spans="1:3">
      <c r="A38" s="75" t="s">
        <v>143</v>
      </c>
      <c r="B38" s="150">
        <v>1</v>
      </c>
      <c r="C38" s="150">
        <v>1</v>
      </c>
    </row>
    <row r="39" spans="1:3">
      <c r="A39" s="75" t="s">
        <v>142</v>
      </c>
      <c r="B39" s="150">
        <v>2</v>
      </c>
      <c r="C39" s="150">
        <v>5</v>
      </c>
    </row>
    <row r="40" spans="1:3">
      <c r="A40" s="75" t="s">
        <v>358</v>
      </c>
      <c r="B40" s="150">
        <v>10</v>
      </c>
      <c r="C40" s="150">
        <v>4</v>
      </c>
    </row>
    <row r="41" spans="1:3">
      <c r="A41" s="75" t="s">
        <v>144</v>
      </c>
      <c r="B41" s="262">
        <f>SUM(B38:B40)</f>
        <v>13</v>
      </c>
      <c r="C41" s="262">
        <f>SUM(C38:C40)</f>
        <v>10</v>
      </c>
    </row>
    <row r="42" spans="1:3">
      <c r="A42" s="110" t="s">
        <v>192</v>
      </c>
      <c r="B42" s="170">
        <f>+B$4</f>
        <v>2018</v>
      </c>
      <c r="C42" s="170">
        <v>2019</v>
      </c>
    </row>
    <row r="43" spans="1:3">
      <c r="A43" s="75" t="s">
        <v>143</v>
      </c>
      <c r="B43" s="150">
        <v>2</v>
      </c>
      <c r="C43" s="150">
        <v>3</v>
      </c>
    </row>
    <row r="44" spans="1:3">
      <c r="A44" s="75" t="s">
        <v>142</v>
      </c>
      <c r="B44" s="150">
        <v>3</v>
      </c>
      <c r="C44" s="150">
        <v>6</v>
      </c>
    </row>
    <row r="45" spans="1:3">
      <c r="A45" s="75" t="s">
        <v>358</v>
      </c>
      <c r="B45" s="150">
        <v>8</v>
      </c>
      <c r="C45" s="150">
        <v>-2</v>
      </c>
    </row>
    <row r="46" spans="1:3">
      <c r="A46" s="75" t="s">
        <v>144</v>
      </c>
      <c r="B46" s="262">
        <f>SUM(B43:B45)</f>
        <v>13</v>
      </c>
      <c r="C46" s="262">
        <f>SUM(C43:C45)</f>
        <v>7</v>
      </c>
    </row>
    <row r="47" spans="1:3">
      <c r="A47" s="110" t="s">
        <v>3</v>
      </c>
      <c r="B47" s="170">
        <f>+B$4</f>
        <v>2018</v>
      </c>
      <c r="C47" s="170">
        <v>2019</v>
      </c>
    </row>
    <row r="48" spans="1:3">
      <c r="A48" s="75" t="s">
        <v>143</v>
      </c>
      <c r="B48" s="150">
        <v>0</v>
      </c>
      <c r="C48" s="150">
        <v>0</v>
      </c>
    </row>
    <row r="49" spans="1:3">
      <c r="A49" s="75" t="s">
        <v>142</v>
      </c>
      <c r="B49" s="150">
        <v>3</v>
      </c>
      <c r="C49" s="150">
        <v>5</v>
      </c>
    </row>
    <row r="50" spans="1:3">
      <c r="A50" s="75" t="s">
        <v>358</v>
      </c>
      <c r="B50" s="150">
        <v>6</v>
      </c>
      <c r="C50" s="150">
        <v>-1</v>
      </c>
    </row>
    <row r="51" spans="1:3">
      <c r="A51" s="75" t="s">
        <v>144</v>
      </c>
      <c r="B51" s="150">
        <f>SUM(B48:B50)</f>
        <v>9</v>
      </c>
      <c r="C51" s="150">
        <f>SUM(C48:C50)</f>
        <v>4</v>
      </c>
    </row>
    <row r="52" spans="1:3">
      <c r="A52" s="110" t="s">
        <v>197</v>
      </c>
      <c r="B52" s="170">
        <f>+B$4</f>
        <v>2018</v>
      </c>
      <c r="C52" s="170">
        <v>2019</v>
      </c>
    </row>
    <row r="53" spans="1:3">
      <c r="A53" s="75" t="s">
        <v>143</v>
      </c>
      <c r="B53" s="356">
        <v>-2</v>
      </c>
      <c r="C53" s="356">
        <v>0</v>
      </c>
    </row>
    <row r="54" spans="1:3">
      <c r="A54" s="75" t="s">
        <v>142</v>
      </c>
      <c r="B54" s="356">
        <v>2</v>
      </c>
      <c r="C54" s="356">
        <v>5</v>
      </c>
    </row>
    <row r="55" spans="1:3">
      <c r="A55" s="75" t="s">
        <v>358</v>
      </c>
      <c r="B55" s="356">
        <v>7</v>
      </c>
      <c r="C55" s="356">
        <v>11</v>
      </c>
    </row>
    <row r="56" spans="1:3">
      <c r="A56" s="75" t="s">
        <v>144</v>
      </c>
      <c r="B56" s="356">
        <f>SUM(B53:B55)</f>
        <v>7</v>
      </c>
      <c r="C56" s="356">
        <f>SUM(C53:C55)</f>
        <v>16</v>
      </c>
    </row>
    <row r="58" spans="1:3" ht="15" customHeight="1">
      <c r="A58" s="454" t="s">
        <v>359</v>
      </c>
    </row>
    <row r="59" spans="1:3" ht="14.25">
      <c r="A59" s="276"/>
    </row>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Y SB SEK</vt:lpstr>
      <vt:lpstr>Key Ratios -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2020-04-15T09:57:10Z</cp:lastPrinted>
  <dcterms:created xsi:type="dcterms:W3CDTF">1999-03-19T15:29:11Z</dcterms:created>
  <dcterms:modified xsi:type="dcterms:W3CDTF">2020-04-21T15:02:47Z</dcterms:modified>
</cp:coreProperties>
</file>