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G:\Group Investor Relations\2020\Q3\Draft sharp\"/>
    </mc:Choice>
  </mc:AlternateContent>
  <xr:revisionPtr revIDLastSave="0" documentId="13_ncr:1_{E06EAF5A-4542-43C4-A68E-39B41E182D01}" xr6:coauthVersionLast="45" xr6:coauthVersionMax="45" xr10:uidLastSave="{00000000-0000-0000-0000-000000000000}"/>
  <bookViews>
    <workbookView xWindow="1965" yWindow="600" windowWidth="22995" windowHeight="19020" tabRatio="911" xr2:uid="{00000000-000D-0000-FFFF-FFFF00000000}"/>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SEK'!$A$1:$T$77</definedName>
    <definedName name="_xlnm.Print_Area" localSheetId="10">'APMs calculated'!$A$1:$O$36</definedName>
    <definedName name="_xlnm.Print_Area" localSheetId="8">'Key Ratios - SEK'!$A$1:$E$75</definedName>
    <definedName name="_xlnm.Print_Area" localSheetId="2">'Q BS SEK'!$A$1:$P$48</definedName>
    <definedName name="_xlnm.Print_Area" localSheetId="3">'Q CF SEK'!$A$1:$P$67</definedName>
    <definedName name="_xlnm.Print_Area" localSheetId="4">'Q SB SEK'!$A$1:$L$59</definedName>
    <definedName name="_xlnm.Print_Area" localSheetId="0">'START PAGE'!$A$4:$F$47</definedName>
    <definedName name="_xlnm.Print_Area" localSheetId="11">Sustainability!$A$1:$H$71</definedName>
    <definedName name="_xlnm.Print_Area" localSheetId="6">'Y BS SEK'!$A$1:$D$47</definedName>
    <definedName name="_xlnm.Print_Area" localSheetId="7">'Y CF SEK'!$A$1:$D$44</definedName>
    <definedName name="_xlnm.Print_Area" localSheetId="5">'Y IS SEK'!$A$1:$D$78</definedName>
    <definedName name="_xlnm.Print_Area" localSheetId="9">'Y SB SEK'!$A$1:$C$59</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91029"/>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1" i="5" l="1"/>
  <c r="T69" i="5"/>
  <c r="T68" i="5"/>
  <c r="O13" i="35"/>
  <c r="O19" i="35" s="1"/>
  <c r="N6" i="35"/>
  <c r="O6" i="35"/>
  <c r="N19" i="35" l="1"/>
  <c r="T26" i="5"/>
  <c r="O32" i="35" l="1"/>
  <c r="O7" i="35"/>
  <c r="O8" i="35" s="1"/>
  <c r="T59" i="5" l="1"/>
  <c r="T38" i="5" l="1"/>
  <c r="T39" i="5"/>
  <c r="T40" i="5"/>
  <c r="T41" i="5"/>
  <c r="T35" i="5"/>
  <c r="T47" i="5" l="1"/>
  <c r="O12" i="35"/>
  <c r="O14" i="35" s="1"/>
  <c r="T65" i="5"/>
  <c r="T70" i="5"/>
  <c r="T52" i="5" l="1"/>
  <c r="T19" i="5"/>
  <c r="O11" i="35" l="1"/>
  <c r="O15" i="35" s="1"/>
  <c r="T43" i="5"/>
  <c r="T54" i="5"/>
  <c r="T55" i="5"/>
  <c r="T73" i="5"/>
  <c r="T48" i="5"/>
  <c r="T11" i="5"/>
  <c r="L56" i="28" l="1"/>
  <c r="L51" i="28"/>
  <c r="L46" i="28"/>
  <c r="L41" i="28"/>
  <c r="L36" i="28"/>
  <c r="L28" i="28"/>
  <c r="L23" i="28"/>
  <c r="L18" i="28"/>
  <c r="L13" i="28"/>
  <c r="L9" i="28"/>
  <c r="L14" i="28" s="1"/>
  <c r="L8" i="28"/>
  <c r="P53" i="31"/>
  <c r="P60" i="31"/>
  <c r="P59" i="31"/>
  <c r="P58" i="31"/>
  <c r="P57" i="31"/>
  <c r="P56" i="31"/>
  <c r="P55" i="31"/>
  <c r="P54" i="31"/>
  <c r="P47" i="31"/>
  <c r="P34" i="31"/>
  <c r="P25" i="31"/>
  <c r="P9" i="31"/>
  <c r="P16" i="31" s="1"/>
  <c r="P44" i="8"/>
  <c r="P42" i="8"/>
  <c r="P37" i="8"/>
  <c r="P31" i="8"/>
  <c r="P26" i="8"/>
  <c r="P21" i="8"/>
  <c r="P16" i="8"/>
  <c r="P10" i="8"/>
  <c r="S69" i="5"/>
  <c r="P45" i="8" l="1"/>
  <c r="O23" i="35" s="1"/>
  <c r="L19" i="28"/>
  <c r="L24" i="28" s="1"/>
  <c r="L32" i="28" s="1"/>
  <c r="L37" i="28" s="1"/>
  <c r="L42" i="28" s="1"/>
  <c r="L47" i="28" s="1"/>
  <c r="L52" i="28" s="1"/>
  <c r="P36" i="31"/>
  <c r="P50" i="31" s="1"/>
  <c r="P64" i="31" s="1"/>
  <c r="P32" i="8"/>
  <c r="P17" i="8"/>
  <c r="P36" i="8" s="1"/>
  <c r="P38" i="8" s="1"/>
  <c r="O57" i="31" l="1"/>
  <c r="O60" i="31" l="1"/>
  <c r="O59" i="31"/>
  <c r="O58" i="31"/>
  <c r="O56" i="31"/>
  <c r="O55" i="31"/>
  <c r="O54" i="31"/>
  <c r="O53" i="31"/>
  <c r="O47" i="31"/>
  <c r="O34" i="31"/>
  <c r="O25" i="31"/>
  <c r="O9" i="31"/>
  <c r="O16" i="31" s="1"/>
  <c r="O36" i="31" l="1"/>
  <c r="O50" i="31" s="1"/>
  <c r="O64" i="31" s="1"/>
  <c r="J29" i="35"/>
  <c r="N32" i="35" l="1"/>
  <c r="N7" i="35" l="1"/>
  <c r="S26" i="5" l="1"/>
  <c r="S39" i="5" l="1"/>
  <c r="S59" i="5" l="1"/>
  <c r="S68" i="5"/>
  <c r="S70" i="5"/>
  <c r="S71" i="5"/>
  <c r="R68" i="5"/>
  <c r="S38" i="5" l="1"/>
  <c r="S40" i="5"/>
  <c r="S41" i="5"/>
  <c r="S35" i="5"/>
  <c r="S47" i="5" l="1"/>
  <c r="S65" i="5"/>
  <c r="S52" i="5" l="1"/>
  <c r="S54" i="5" s="1"/>
  <c r="K56" i="28"/>
  <c r="K51" i="28"/>
  <c r="K46" i="28"/>
  <c r="K41" i="28"/>
  <c r="K36" i="28"/>
  <c r="K28" i="28"/>
  <c r="K23" i="28"/>
  <c r="K18" i="28"/>
  <c r="K13" i="28"/>
  <c r="K8" i="28"/>
  <c r="S19" i="5"/>
  <c r="S11" i="5"/>
  <c r="S73" i="5" l="1"/>
  <c r="S55" i="5"/>
  <c r="S48" i="5"/>
  <c r="S43" i="5"/>
  <c r="N12" i="35" l="1"/>
  <c r="N14" i="35" s="1"/>
  <c r="N11" i="35"/>
  <c r="J9" i="28"/>
  <c r="J14" i="28" s="1"/>
  <c r="J19" i="28" s="1"/>
  <c r="J24" i="28" s="1"/>
  <c r="N60" i="31"/>
  <c r="N59" i="31"/>
  <c r="N58" i="31"/>
  <c r="N57" i="31"/>
  <c r="N56" i="31"/>
  <c r="N55" i="31"/>
  <c r="N54" i="31"/>
  <c r="N53" i="31"/>
  <c r="N47" i="31"/>
  <c r="N34" i="31"/>
  <c r="N25" i="31"/>
  <c r="N9" i="31"/>
  <c r="N16" i="31" s="1"/>
  <c r="O44" i="8"/>
  <c r="O42" i="8"/>
  <c r="O37" i="8"/>
  <c r="O31" i="8"/>
  <c r="O26" i="8"/>
  <c r="O21" i="8"/>
  <c r="O16" i="8"/>
  <c r="O10" i="8"/>
  <c r="O45" i="8" l="1"/>
  <c r="N23" i="35" s="1"/>
  <c r="N36" i="31"/>
  <c r="N50" i="31" s="1"/>
  <c r="N64" i="31" s="1"/>
  <c r="N8" i="35"/>
  <c r="N15" i="35"/>
  <c r="O32" i="8"/>
  <c r="O17" i="8"/>
  <c r="O36" i="8" l="1"/>
  <c r="O38" i="8" s="1"/>
  <c r="R38" i="5" l="1"/>
  <c r="K19" i="35" l="1"/>
  <c r="M19" i="35"/>
  <c r="L19" i="35"/>
  <c r="M7" i="35" l="1"/>
  <c r="L7" i="35"/>
  <c r="M6" i="35"/>
  <c r="M8" i="35" s="1"/>
  <c r="R26" i="5" l="1"/>
  <c r="R59" i="5" l="1"/>
  <c r="K9" i="28" l="1"/>
  <c r="K14" i="28" s="1"/>
  <c r="K19" i="28" s="1"/>
  <c r="K24" i="28" s="1"/>
  <c r="K32" i="28" s="1"/>
  <c r="K37" i="28" s="1"/>
  <c r="K42" i="28" s="1"/>
  <c r="K47" i="28" s="1"/>
  <c r="K52" i="28" s="1"/>
  <c r="M60" i="31"/>
  <c r="M59" i="31"/>
  <c r="M58" i="31"/>
  <c r="M57" i="31"/>
  <c r="M56" i="31"/>
  <c r="M55" i="31"/>
  <c r="M54" i="31"/>
  <c r="M53" i="31"/>
  <c r="M47" i="31"/>
  <c r="M34" i="31"/>
  <c r="M25" i="31"/>
  <c r="M9" i="31"/>
  <c r="M16" i="31" s="1"/>
  <c r="N44" i="8"/>
  <c r="N42" i="8"/>
  <c r="N37" i="8"/>
  <c r="N31" i="8"/>
  <c r="N26" i="8"/>
  <c r="N21" i="8"/>
  <c r="N16" i="8"/>
  <c r="N10" i="8"/>
  <c r="M16" i="8"/>
  <c r="M36" i="31" l="1"/>
  <c r="N45" i="8"/>
  <c r="N32" i="8"/>
  <c r="N17" i="8"/>
  <c r="M23" i="35" l="1"/>
  <c r="M50" i="31"/>
  <c r="M64" i="31" s="1"/>
  <c r="N36" i="8"/>
  <c r="N38" i="8" s="1"/>
  <c r="Q71" i="5" l="1"/>
  <c r="Q70" i="5"/>
  <c r="Q69" i="5"/>
  <c r="Q68" i="5"/>
  <c r="Q59" i="5"/>
  <c r="Q41" i="5"/>
  <c r="Q40" i="5"/>
  <c r="Q39" i="5"/>
  <c r="Q38" i="5"/>
  <c r="Q35" i="5"/>
  <c r="Q26" i="5"/>
  <c r="Q19" i="5"/>
  <c r="Q11" i="5"/>
  <c r="L12" i="35" l="1"/>
  <c r="L14" i="35" s="1"/>
  <c r="Q47" i="5"/>
  <c r="Q48" i="5" s="1"/>
  <c r="Q21" i="5"/>
  <c r="L11" i="35"/>
  <c r="Q65" i="5"/>
  <c r="Q43" i="5"/>
  <c r="Q73" i="5" l="1"/>
  <c r="L15" i="35"/>
  <c r="Q52" i="5"/>
  <c r="R11" i="5"/>
  <c r="Q55" i="5" l="1"/>
  <c r="Q54" i="5"/>
  <c r="E17" i="13"/>
  <c r="D17" i="13"/>
  <c r="E54" i="13"/>
  <c r="E41" i="13"/>
  <c r="E27" i="13"/>
  <c r="E23" i="13"/>
  <c r="E7" i="13"/>
  <c r="R70" i="5" l="1"/>
  <c r="E45" i="13" l="1"/>
  <c r="E38" i="13" l="1"/>
  <c r="E35" i="13"/>
  <c r="E32" i="13"/>
  <c r="E31" i="13"/>
  <c r="E30" i="13"/>
  <c r="D10" i="9" l="1"/>
  <c r="D45" i="13" l="1"/>
  <c r="C56" i="34" l="1"/>
  <c r="C51" i="34"/>
  <c r="C46" i="34"/>
  <c r="C41" i="34"/>
  <c r="C36" i="34"/>
  <c r="C28" i="34"/>
  <c r="C23" i="34"/>
  <c r="C18" i="34"/>
  <c r="C13" i="34"/>
  <c r="C8" i="34"/>
  <c r="I8" i="28"/>
  <c r="M44" i="8" l="1"/>
  <c r="M42" i="8"/>
  <c r="M45" i="8" s="1"/>
  <c r="M37" i="8"/>
  <c r="M31" i="8"/>
  <c r="M26" i="8"/>
  <c r="M21" i="8"/>
  <c r="M10" i="8"/>
  <c r="I56" i="28"/>
  <c r="I51" i="28"/>
  <c r="I46" i="28"/>
  <c r="I41" i="28"/>
  <c r="I36" i="28"/>
  <c r="I28" i="28"/>
  <c r="I23" i="28"/>
  <c r="I18" i="28"/>
  <c r="I13" i="28"/>
  <c r="I9" i="28"/>
  <c r="I14" i="28" s="1"/>
  <c r="I19" i="28" s="1"/>
  <c r="I24" i="28" s="1"/>
  <c r="I32" i="28" s="1"/>
  <c r="I37" i="28" s="1"/>
  <c r="I42" i="28" s="1"/>
  <c r="I47" i="28" s="1"/>
  <c r="I52" i="28" s="1"/>
  <c r="D70" i="10"/>
  <c r="D69" i="10"/>
  <c r="D68" i="10"/>
  <c r="D67" i="10"/>
  <c r="D40" i="10"/>
  <c r="D39" i="10"/>
  <c r="D38" i="10"/>
  <c r="D37" i="10"/>
  <c r="D34" i="10"/>
  <c r="D26" i="10"/>
  <c r="D19" i="10"/>
  <c r="D21" i="10" s="1"/>
  <c r="D11" i="10"/>
  <c r="D44" i="9"/>
  <c r="D42" i="9"/>
  <c r="D37" i="9"/>
  <c r="D31" i="9"/>
  <c r="D26" i="9"/>
  <c r="D21" i="9"/>
  <c r="E49" i="13" s="1"/>
  <c r="D16" i="9"/>
  <c r="D17" i="9" s="1"/>
  <c r="E59" i="13"/>
  <c r="E58" i="13"/>
  <c r="E36" i="13"/>
  <c r="E33" i="13"/>
  <c r="D39" i="25"/>
  <c r="E37" i="13" s="1"/>
  <c r="D29" i="25"/>
  <c r="E34" i="13" s="1"/>
  <c r="D10" i="25"/>
  <c r="R71" i="5"/>
  <c r="R69" i="5"/>
  <c r="R41" i="5"/>
  <c r="R40" i="5"/>
  <c r="R39" i="5"/>
  <c r="R35" i="5"/>
  <c r="R19" i="5"/>
  <c r="O17" i="35" l="1"/>
  <c r="O18" i="35"/>
  <c r="O20" i="35" s="1"/>
  <c r="M12" i="35"/>
  <c r="M14" i="35" s="1"/>
  <c r="R65" i="5"/>
  <c r="L23" i="35"/>
  <c r="M11" i="35"/>
  <c r="D15" i="25"/>
  <c r="D19" i="25" s="1"/>
  <c r="D41" i="25" s="1"/>
  <c r="E28" i="13"/>
  <c r="D36" i="9"/>
  <c r="D38" i="9" s="1"/>
  <c r="E42" i="13"/>
  <c r="E51" i="13" s="1"/>
  <c r="R47" i="5"/>
  <c r="D45" i="9"/>
  <c r="E47" i="13" s="1"/>
  <c r="E50" i="13" s="1"/>
  <c r="M32" i="8"/>
  <c r="D42" i="10"/>
  <c r="M17" i="8"/>
  <c r="D46" i="10"/>
  <c r="D64" i="10"/>
  <c r="D72" i="10" s="1"/>
  <c r="D32" i="9"/>
  <c r="R43" i="5"/>
  <c r="O25" i="35" l="1"/>
  <c r="O21" i="35"/>
  <c r="O28" i="35"/>
  <c r="O30" i="35" s="1"/>
  <c r="M15" i="35"/>
  <c r="D51" i="10"/>
  <c r="D54" i="10" s="1"/>
  <c r="E18" i="13"/>
  <c r="E19" i="13" s="1"/>
  <c r="R73" i="5"/>
  <c r="M36" i="8"/>
  <c r="M38" i="8" s="1"/>
  <c r="D47" i="10"/>
  <c r="R52" i="5"/>
  <c r="R48" i="5"/>
  <c r="D53" i="10" l="1"/>
  <c r="E21" i="13" s="1"/>
  <c r="E20" i="13"/>
  <c r="R55" i="5"/>
  <c r="R54" i="5"/>
  <c r="L60" i="31" l="1"/>
  <c r="L59" i="31"/>
  <c r="L58" i="31"/>
  <c r="L57" i="31"/>
  <c r="L56" i="31"/>
  <c r="L55" i="31"/>
  <c r="L54" i="31"/>
  <c r="L53" i="31"/>
  <c r="K7" i="35" l="1"/>
  <c r="J7" i="35"/>
  <c r="H36" i="28"/>
  <c r="P26" i="5"/>
  <c r="P35" i="5" l="1"/>
  <c r="N18" i="35" s="1"/>
  <c r="N20" i="35" s="1"/>
  <c r="N25" i="35" l="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M18" i="35" s="1"/>
  <c r="M20" i="35" s="1"/>
  <c r="O26" i="5"/>
  <c r="O19" i="5"/>
  <c r="O11" i="5"/>
  <c r="O21" i="5" l="1"/>
  <c r="M25" i="35"/>
  <c r="K17" i="8"/>
  <c r="K36" i="31"/>
  <c r="K50" i="31" s="1"/>
  <c r="K64" i="31" s="1"/>
  <c r="J11" i="35"/>
  <c r="O47" i="5"/>
  <c r="J12" i="35"/>
  <c r="K32" i="8"/>
  <c r="K45" i="8"/>
  <c r="J23" i="35" s="1"/>
  <c r="O65" i="5"/>
  <c r="O43" i="5"/>
  <c r="L42" i="8"/>
  <c r="K36" i="8" l="1"/>
  <c r="K38" i="8" s="1"/>
  <c r="O48" i="5"/>
  <c r="O73" i="5"/>
  <c r="O52" i="5"/>
  <c r="O55" i="5" s="1"/>
  <c r="O54" i="5" l="1"/>
  <c r="P47" i="5" l="1"/>
  <c r="P19" i="5"/>
  <c r="P11" i="5"/>
  <c r="M28" i="35" l="1"/>
  <c r="M30" i="35" s="1"/>
  <c r="M33" i="35" s="1"/>
  <c r="N28" i="35"/>
  <c r="N30" i="35" s="1"/>
  <c r="N33"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4"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L20" i="35" s="1"/>
  <c r="L25" i="35" s="1"/>
  <c r="I12" i="35"/>
  <c r="I14" i="35" s="1"/>
  <c r="N47" i="5"/>
  <c r="L28" i="35" s="1"/>
  <c r="L30" i="35" s="1"/>
  <c r="L33" i="35" s="1"/>
  <c r="N65" i="5"/>
  <c r="E12" i="13" l="1"/>
  <c r="E46" i="13"/>
  <c r="N52" i="5"/>
  <c r="N19" i="5"/>
  <c r="L17" i="35" l="1"/>
  <c r="L21" i="35" s="1"/>
  <c r="L6" i="35"/>
  <c r="L8" i="35" s="1"/>
  <c r="E52" i="13" s="1"/>
  <c r="E13" i="13"/>
  <c r="E48" i="13"/>
  <c r="I11" i="35"/>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E39" i="13" s="1"/>
  <c r="J32" i="8"/>
  <c r="J17" i="8"/>
  <c r="N73" i="5"/>
  <c r="J36" i="8" l="1"/>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K28" i="35" l="1"/>
  <c r="K30" i="35" s="1"/>
  <c r="K33" i="35" s="1"/>
  <c r="K25" i="35"/>
  <c r="B45" i="13"/>
  <c r="G32"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4"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J20" i="35" s="1"/>
  <c r="J25" i="35" s="1"/>
  <c r="L47" i="5"/>
  <c r="L65" i="5"/>
  <c r="L40" i="5"/>
  <c r="J28" i="35" l="1"/>
  <c r="L52" i="5"/>
  <c r="H70" i="5"/>
  <c r="J6" i="35" l="1"/>
  <c r="J8" i="35" s="1"/>
  <c r="J30" i="35"/>
  <c r="J33" i="35" s="1"/>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4" i="31" s="1"/>
  <c r="H32" i="8"/>
  <c r="D47" i="31"/>
  <c r="B47" i="34"/>
  <c r="B42" i="34"/>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H36" i="8" l="1"/>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B49" i="13"/>
  <c r="J65" i="5"/>
  <c r="J47" i="5"/>
  <c r="F36" i="31"/>
  <c r="B45" i="8"/>
  <c r="B17" i="9"/>
  <c r="B42" i="13" s="1"/>
  <c r="G32" i="8"/>
  <c r="F43" i="5"/>
  <c r="H43" i="5"/>
  <c r="F47" i="5"/>
  <c r="B17" i="35"/>
  <c r="G21" i="5"/>
  <c r="F18" i="35"/>
  <c r="F20" i="35" s="1"/>
  <c r="B41" i="25"/>
  <c r="I65" i="5"/>
  <c r="I43" i="5"/>
  <c r="D8" i="35"/>
  <c r="D18" i="35"/>
  <c r="D20" i="35" s="1"/>
  <c r="G47" i="5"/>
  <c r="G65" i="5"/>
  <c r="B18" i="35"/>
  <c r="B20" i="35" s="1"/>
  <c r="C32" i="8"/>
  <c r="G36" i="31"/>
  <c r="H47" i="5"/>
  <c r="B45" i="9"/>
  <c r="D11" i="35"/>
  <c r="J43" i="5"/>
  <c r="J21" i="5"/>
  <c r="B12" i="35"/>
  <c r="B14" i="35" s="1"/>
  <c r="K21" i="5"/>
  <c r="K43" i="5"/>
  <c r="H21" i="5"/>
  <c r="F17" i="35"/>
  <c r="E17" i="8"/>
  <c r="E36" i="8" s="1"/>
  <c r="E38" i="8" s="1"/>
  <c r="G36" i="8" l="1"/>
  <c r="G38" i="8" s="1"/>
  <c r="I73" i="5"/>
  <c r="I52" i="5"/>
  <c r="I55" i="5" s="1"/>
  <c r="B47" i="13"/>
  <c r="B50" i="13" s="1"/>
  <c r="I25" i="35"/>
  <c r="F15" i="35"/>
  <c r="H28" i="35"/>
  <c r="H30" i="35" s="1"/>
  <c r="H33" i="35" s="1"/>
  <c r="D46" i="13" s="1"/>
  <c r="I21" i="35"/>
  <c r="K73" i="5"/>
  <c r="K52" i="5"/>
  <c r="I6" i="35" s="1"/>
  <c r="I33" i="35"/>
  <c r="G73" i="5"/>
  <c r="H21" i="35"/>
  <c r="B21" i="35"/>
  <c r="D15" i="35"/>
  <c r="F40" i="31"/>
  <c r="G37" i="31" s="1"/>
  <c r="G40" i="31" s="1"/>
  <c r="J73" i="5"/>
  <c r="G25" i="35"/>
  <c r="J52" i="5"/>
  <c r="F73" i="5"/>
  <c r="G28" i="35"/>
  <c r="G30" i="35" s="1"/>
  <c r="G33" i="35" s="1"/>
  <c r="K48" i="5"/>
  <c r="D21" i="35"/>
  <c r="J48" i="5"/>
  <c r="F28" i="35"/>
  <c r="F30" i="35" s="1"/>
  <c r="F33" i="35" s="1"/>
  <c r="E50" i="31"/>
  <c r="E64" i="31" s="1"/>
  <c r="C50" i="31"/>
  <c r="C64" i="31" s="1"/>
  <c r="B23" i="35"/>
  <c r="B53" i="10"/>
  <c r="B36" i="9"/>
  <c r="B38" i="9" s="1"/>
  <c r="B51" i="13"/>
  <c r="F50" i="31"/>
  <c r="F64" i="31" s="1"/>
  <c r="B15" i="35"/>
  <c r="B25" i="35"/>
  <c r="F48" i="5"/>
  <c r="G21" i="35"/>
  <c r="F52" i="5"/>
  <c r="G52" i="5"/>
  <c r="D28" i="35"/>
  <c r="D30" i="35" s="1"/>
  <c r="D33" i="35" s="1"/>
  <c r="G48" i="5"/>
  <c r="F21" i="35"/>
  <c r="F25" i="35"/>
  <c r="G50" i="31"/>
  <c r="G64" i="31" s="1"/>
  <c r="B28" i="35"/>
  <c r="B30" i="35" s="1"/>
  <c r="B33"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 r="P40" i="31" s="1"/>
</calcChain>
</file>

<file path=xl/sharedStrings.xml><?xml version="1.0" encoding="utf-8"?>
<sst xmlns="http://schemas.openxmlformats.org/spreadsheetml/2006/main" count="883" uniqueCount="441">
  <si>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</si>
  <si>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</si>
  <si>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</si>
  <si>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</si>
  <si>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</si>
  <si>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</si>
  <si>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</si>
  <si>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</si>
  <si>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</si>
  <si>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</si>
  <si>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</si>
  <si>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</si>
  <si>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</si>
  <si>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</si>
  <si>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</si>
  <si>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</si>
  <si>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</si>
  <si>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</si>
  <si>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</si>
  <si>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</si>
  <si>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</si>
  <si>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</si>
  <si>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</si>
  <si>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</si>
  <si>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</si>
  <si>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</si>
  <si>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</si>
  <si>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</si>
  <si>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</si>
  <si>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</si>
  <si>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</si>
  <si>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</si>
  <si>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</si>
  <si>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</si>
  <si>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</si>
  <si>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</si>
  <si>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</si>
  <si>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</si>
  <si>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</si>
  <si>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</si>
  <si>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</si>
  <si>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</si>
  <si>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</si>
  <si>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</si>
  <si>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</si>
  <si>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</si>
  <si>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</si>
  <si>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</si>
  <si>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</si>
  <si>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</si>
  <si>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</si>
  <si>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</si>
  <si>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</si>
  <si>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</si>
  <si>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</si>
  <si>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</si>
  <si>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</si>
  <si>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</si>
  <si>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</si>
  <si>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</si>
  <si>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</si>
  <si>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</si>
  <si>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</si>
  <si>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</si>
  <si>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</si>
  <si>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</si>
  <si>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</si>
  <si>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</si>
  <si>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</si>
  <si>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</si>
  <si>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</si>
  <si>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</si>
  <si>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</si>
  <si>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</si>
  <si>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</si>
  <si>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</si>
  <si>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</si>
  <si>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</si>
  <si>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</si>
  <si>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</si>
  <si>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</si>
  <si>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</si>
  <si>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</si>
  <si>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</si>
  <si>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</si>
  <si>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</si>
  <si>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</si>
  <si>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</si>
  <si>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</si>
  <si>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</si>
  <si>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</si>
  <si>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</si>
  <si>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</si>
  <si>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</si>
  <si>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</si>
  <si>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</si>
  <si>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</si>
  <si>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</si>
  <si>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</si>
  <si>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</si>
  <si>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</si>
  <si>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</si>
  <si>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</si>
  <si>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</si>
  <si>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</si>
  <si>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</si>
  <si>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</si>
  <si>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</si>
  <si>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</si>
  <si>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</si>
  <si>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</si>
  <si>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</si>
  <si>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</si>
  <si>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</si>
  <si>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</si>
  <si>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</si>
  <si>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</si>
  <si>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</si>
  <si>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</si>
  <si>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</si>
  <si>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</si>
  <si>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</si>
  <si>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</si>
  <si>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</si>
  <si>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</si>
  <si>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</si>
  <si>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</si>
  <si>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</si>
  <si>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</si>
  <si>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</si>
  <si>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</si>
  <si>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</si>
  <si>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</si>
  <si>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</si>
  <si>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</si>
  <si>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</si>
  <si>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</si>
  <si>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</si>
  <si>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</si>
  <si>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</si>
  <si>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</si>
  <si>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</si>
  <si>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</si>
  <si>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</si>
  <si>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</si>
  <si>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</si>
  <si>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</si>
  <si>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</si>
  <si>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</si>
  <si>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</si>
  <si>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</si>
  <si>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</si>
  <si>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</si>
  <si>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</si>
  <si>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</si>
  <si>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</si>
  <si>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</si>
  <si>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</si>
  <si>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</si>
  <si>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</si>
  <si>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</si>
  <si>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</si>
  <si>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</si>
  <si>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</si>
  <si>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</si>
  <si>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</si>
  <si>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</si>
  <si>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</si>
  <si>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</si>
  <si>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</si>
  <si>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</si>
  <si>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</si>
  <si>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</si>
  <si>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</si>
  <si>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</si>
  <si>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</si>
  <si>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</si>
  <si>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</si>
  <si>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</si>
  <si>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</si>
  <si>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</si>
  <si>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</si>
  <si>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</si>
  <si>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</si>
  <si>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</si>
  <si>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</si>
  <si>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</si>
  <si>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</si>
  <si>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</si>
  <si>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</si>
  <si>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</si>
  <si>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</si>
  <si>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</si>
  <si>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</si>
  <si>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</si>
  <si>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</si>
  <si>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</si>
  <si>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</si>
  <si>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</si>
  <si>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</si>
  <si>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</si>
  <si>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</si>
  <si>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</si>
  <si>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</si>
  <si>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</si>
  <si>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</si>
  <si>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</si>
  <si>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</si>
  <si>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</si>
  <si>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</si>
  <si>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</si>
  <si>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</si>
  <si>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</si>
  <si>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</si>
  <si>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</si>
  <si>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</si>
  <si>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</si>
  <si>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</si>
  <si>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</si>
  <si>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</si>
  <si>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</si>
  <si>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</si>
  <si>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</si>
  <si>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</si>
  <si>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</si>
  <si>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</si>
  <si>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</si>
  <si>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</si>
  <si>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</si>
  <si>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</si>
  <si>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</si>
  <si>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</si>
  <si>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</si>
  <si>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</si>
  <si>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</si>
  <si>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</si>
  <si>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</si>
  <si>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</si>
  <si>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</si>
  <si>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</si>
  <si>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</si>
  <si>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</si>
  <si>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</si>
  <si>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</si>
  <si>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</si>
  <si>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</si>
  <si>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</si>
  <si>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</si>
  <si>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</si>
  <si>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</si>
  <si>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</si>
  <si>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</si>
  <si>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</si>
  <si>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</si>
  <si>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</si>
  <si>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</si>
  <si>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</si>
  <si>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</si>
  <si>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</si>
  <si>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</si>
  <si>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</si>
  <si>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</si>
  <si>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</si>
  <si>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</si>
  <si>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</si>
  <si>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</si>
  <si>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</si>
  <si>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</si>
  <si>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</si>
  <si>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</si>
  <si>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</si>
  <si>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</si>
  <si>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</si>
  <si>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</si>
  <si>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</si>
  <si>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</si>
  <si>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</si>
  <si>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</si>
  <si>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</si>
  <si>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</si>
  <si>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</si>
  <si>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</si>
  <si>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</si>
  <si>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</si>
  <si>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</si>
  <si>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</si>
  <si>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</si>
  <si>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</si>
  <si>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</si>
  <si>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</si>
  <si>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</si>
  <si>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</si>
  <si>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</si>
  <si>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</si>
  <si>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</si>
  <si>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</si>
  <si>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</si>
  <si>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</si>
  <si>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</si>
  <si>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</si>
  <si>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</si>
  <si>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</si>
  <si>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</si>
  <si>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</si>
  <si>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</si>
  <si>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</si>
  <si>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</si>
  <si>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</si>
  <si>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</si>
  <si>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</si>
  <si>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</si>
  <si>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</si>
  <si>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</si>
  <si>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</si>
  <si>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</si>
  <si>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</si>
  <si>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</si>
  <si>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</si>
  <si>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</si>
  <si>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</si>
  <si>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</si>
  <si>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</si>
  <si>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</si>
  <si>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</si>
  <si>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</si>
  <si>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</si>
  <si>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</si>
  <si>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</si>
  <si>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</si>
  <si>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</si>
  <si>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</si>
  <si>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</si>
  <si>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</si>
  <si>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</si>
  <si>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</si>
  <si>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</si>
  <si>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</si>
  <si>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</si>
  <si>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</si>
  <si>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</si>
  <si>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</si>
  <si>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</si>
  <si>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</si>
  <si>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</si>
  <si>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</si>
  <si>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</si>
  <si>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</si>
  <si>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</si>
  <si>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</si>
  <si>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</si>
  <si>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</si>
  <si>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</si>
  <si>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</si>
  <si>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</si>
  <si>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</si>
  <si>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</si>
  <si>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</si>
  <si>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</si>
  <si>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</si>
  <si>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</si>
  <si>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</si>
  <si>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</si>
  <si>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</si>
  <si>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</si>
  <si>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</si>
  <si>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</si>
  <si>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</si>
  <si>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</si>
  <si>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</si>
  <si>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</si>
  <si>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</si>
  <si>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</si>
  <si>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</si>
  <si>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</si>
  <si>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</si>
  <si>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</si>
  <si>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</si>
  <si>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</si>
  <si>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</si>
  <si>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</si>
  <si>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</si>
  <si>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</si>
  <si>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</si>
  <si>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</si>
  <si>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</si>
  <si>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</si>
  <si>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</si>
  <si>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</si>
  <si>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</si>
  <si>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</si>
  <si>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</si>
  <si>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</si>
  <si>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</si>
  <si>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</si>
  <si>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</si>
  <si>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</si>
  <si>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</si>
  <si>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</si>
  <si>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</si>
  <si>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</si>
  <si>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</si>
  <si>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</si>
  <si>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</si>
  <si>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</si>
  <si>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</si>
  <si>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</si>
  <si>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</si>
  <si>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</si>
  <si>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</si>
  <si>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</si>
  <si>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</si>
  <si>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</si>
  <si>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</si>
  <si>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</si>
  <si>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</si>
  <si>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5) The total energy includes both indirect and direct energy used. The calculation of indirect energy, i.e. energy purchased externally by the company, includes electricity (95%) and district heating (5%)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</si>
  <si>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t xml:space="preserve">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 Out of scope emissions data for fro direct CO2 emissions from biologically sequestered carbon (eg. CO2 from burning biomass/biofuels) was 225 tonnes in 2019. </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</si>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</sst>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2">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4">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6" fillId="59" borderId="0" applyNumberFormat="0" applyBorder="0" applyAlignment="0" applyProtection="0"/>
    <xf numFmtId="0" fontId="115"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7"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8"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9"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1"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2"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2" fillId="0" borderId="0" applyFont="0" applyFill="0" applyBorder="0" applyAlignment="0" applyProtection="0"/>
    <xf numFmtId="0" fontId="122"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2" fillId="0" borderId="0" applyFont="0" applyFill="0" applyBorder="0" applyAlignment="0" applyProtection="0"/>
    <xf numFmtId="3" fontId="123"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4"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5"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6"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1" fillId="0" borderId="0"/>
    <xf numFmtId="0" fontId="1" fillId="0" borderId="0"/>
    <xf numFmtId="182" fontId="41" fillId="0" borderId="0"/>
    <xf numFmtId="192" fontId="3" fillId="0" borderId="0"/>
    <xf numFmtId="0" fontId="1" fillId="0" borderId="0"/>
    <xf numFmtId="0" fontId="127"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8" fillId="0" borderId="0"/>
    <xf numFmtId="0" fontId="5" fillId="0" borderId="0"/>
    <xf numFmtId="192" fontId="121"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9" fillId="0" borderId="0" applyNumberFormat="0" applyFill="0" applyBorder="0" applyAlignment="0" applyProtection="0"/>
    <xf numFmtId="192" fontId="129" fillId="0" borderId="0" applyNumberFormat="0" applyFill="0" applyBorder="0" applyAlignment="0" applyProtection="0"/>
    <xf numFmtId="0" fontId="130"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3"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1"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8">
      <alignment vertical="center"/>
    </xf>
    <xf numFmtId="199" fontId="133" fillId="81" borderId="49"/>
    <xf numFmtId="0" fontId="133" fillId="0" borderId="9"/>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4" fillId="2" borderId="0" applyNumberFormat="0" applyBorder="0" applyAlignment="0" applyProtection="0">
      <alignment vertical="center"/>
    </xf>
    <xf numFmtId="0" fontId="134" fillId="3" borderId="0" applyNumberFormat="0" applyBorder="0" applyAlignment="0" applyProtection="0">
      <alignment vertical="center"/>
    </xf>
    <xf numFmtId="0" fontId="134" fillId="4" borderId="0" applyNumberFormat="0" applyBorder="0" applyAlignment="0" applyProtection="0">
      <alignment vertical="center"/>
    </xf>
    <xf numFmtId="0" fontId="134" fillId="5" borderId="0" applyNumberFormat="0" applyBorder="0" applyAlignment="0" applyProtection="0">
      <alignment vertical="center"/>
    </xf>
    <xf numFmtId="0" fontId="134" fillId="6" borderId="0" applyNumberFormat="0" applyBorder="0" applyAlignment="0" applyProtection="0">
      <alignment vertical="center"/>
    </xf>
    <xf numFmtId="0" fontId="134"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4" fillId="9"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5" borderId="0" applyNumberFormat="0" applyBorder="0" applyAlignment="0" applyProtection="0">
      <alignment vertical="center"/>
    </xf>
    <xf numFmtId="0" fontId="134" fillId="9" borderId="0" applyNumberFormat="0" applyBorder="0" applyAlignment="0" applyProtection="0">
      <alignment vertical="center"/>
    </xf>
    <xf numFmtId="0" fontId="134"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5" fillId="16" borderId="0" applyNumberFormat="0" applyBorder="0" applyAlignment="0" applyProtection="0">
      <alignment vertical="center"/>
    </xf>
    <xf numFmtId="0" fontId="135" fillId="11" borderId="0" applyNumberFormat="0" applyBorder="0" applyAlignment="0" applyProtection="0">
      <alignment vertical="center"/>
    </xf>
    <xf numFmtId="0" fontId="135" fillId="13" borderId="0" applyNumberFormat="0" applyBorder="0" applyAlignment="0" applyProtection="0">
      <alignment vertical="center"/>
    </xf>
    <xf numFmtId="0" fontId="135" fillId="17" borderId="0" applyNumberFormat="0" applyBorder="0" applyAlignment="0" applyProtection="0">
      <alignment vertical="center"/>
    </xf>
    <xf numFmtId="0" fontId="135" fillId="18" borderId="0" applyNumberFormat="0" applyBorder="0" applyAlignment="0" applyProtection="0">
      <alignment vertical="center"/>
    </xf>
    <xf numFmtId="0" fontId="135"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7"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8" fillId="28" borderId="0" applyNumberFormat="0" applyBorder="0" applyAlignment="0" applyProtection="0"/>
    <xf numFmtId="193" fontId="12" fillId="0" borderId="0" applyFill="0" applyBorder="0" applyAlignment="0"/>
    <xf numFmtId="192" fontId="119"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5" fillId="36" borderId="3" applyNumberFormat="0" applyAlignment="0" applyProtection="0"/>
    <xf numFmtId="192" fontId="126"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1"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8" fillId="0" borderId="0"/>
    <xf numFmtId="192" fontId="121" fillId="0" borderId="0"/>
    <xf numFmtId="192" fontId="1" fillId="0" borderId="0"/>
    <xf numFmtId="192" fontId="121"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9"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8" fillId="0" borderId="56" applyNumberFormat="0" applyProtection="0">
      <alignment horizontal="right" vertical="center"/>
    </xf>
    <xf numFmtId="203" fontId="139" fillId="0" borderId="57" applyNumberFormat="0" applyProtection="0">
      <alignment horizontal="right" vertical="center"/>
    </xf>
    <xf numFmtId="0" fontId="139" fillId="84" borderId="58" applyNumberFormat="0" applyAlignment="0" applyProtection="0">
      <alignment horizontal="left" vertical="center" indent="1"/>
    </xf>
    <xf numFmtId="0" fontId="140" fillId="85" borderId="58" applyNumberFormat="0" applyAlignment="0" applyProtection="0">
      <alignment horizontal="left" vertical="center" indent="1"/>
    </xf>
    <xf numFmtId="203" fontId="138" fillId="86" borderId="58" applyNumberFormat="0" applyAlignment="0" applyProtection="0">
      <alignment horizontal="left" vertical="center" indent="1"/>
    </xf>
    <xf numFmtId="0" fontId="139"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1"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1"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1"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1"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1"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1"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1"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1"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1"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1"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1"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1"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1"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1"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1"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1"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4"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587">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3" fontId="11"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9" fontId="5" fillId="52" borderId="0" xfId="459" applyFont="1" applyFill="1" applyBorder="1"/>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3" fontId="15" fillId="0" borderId="0" xfId="0" applyNumberFormat="1" applyFont="1" applyFill="1" applyBorder="1"/>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169" fontId="5" fillId="52" borderId="0" xfId="0" applyNumberFormat="1" applyFont="1" applyFill="1" applyBorder="1" applyAlignment="1">
      <alignment horizontal="right"/>
    </xf>
    <xf numFmtId="169" fontId="5" fillId="52" borderId="23" xfId="0" applyNumberFormat="1" applyFont="1" applyFill="1" applyBorder="1" applyAlignment="1">
      <alignment horizontal="right"/>
    </xf>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30" xfId="397" applyFont="1" applyFill="1" applyBorder="1"/>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167" fontId="5" fillId="0" borderId="0" xfId="459" applyNumberFormat="1"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167" fontId="100" fillId="0" borderId="0" xfId="459" applyNumberFormat="1" applyFont="1" applyFill="1" applyBorder="1" applyAlignment="1">
      <alignment vertical="center"/>
    </xf>
    <xf numFmtId="4" fontId="5" fillId="0" borderId="0" xfId="0" applyNumberFormat="1" applyFont="1" applyFill="1" applyBorder="1"/>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2" fontId="5" fillId="52" borderId="0" xfId="0" applyNumberFormat="1" applyFont="1" applyFill="1" applyBorder="1"/>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3" fontId="101" fillId="0" borderId="0" xfId="0" applyNumberFormat="1" applyFont="1" applyFill="1" applyBorder="1" applyAlignment="1">
      <alignment horizontal="righ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165" fontId="102" fillId="54" borderId="0" xfId="248" applyNumberFormat="1" applyFont="1" applyFill="1" applyBorder="1" applyAlignment="1">
      <alignment horizontal="left"/>
    </xf>
    <xf numFmtId="0" fontId="111" fillId="0" borderId="0" xfId="385" applyFont="1" applyFill="1" applyBorder="1"/>
    <xf numFmtId="0" fontId="7" fillId="0" borderId="0" xfId="385" applyFont="1" applyFill="1" applyBorder="1"/>
    <xf numFmtId="0" fontId="8" fillId="0" borderId="0" xfId="385" applyFont="1" applyFill="1" applyBorder="1" applyAlignment="1">
      <alignment horizontal="right"/>
    </xf>
    <xf numFmtId="0" fontId="111" fillId="0" borderId="0" xfId="385" applyFont="1" applyFill="1" applyBorder="1" applyAlignment="1">
      <alignment horizontal="left"/>
    </xf>
    <xf numFmtId="3" fontId="5" fillId="50" borderId="0" xfId="248" applyNumberFormat="1" applyFont="1" applyFill="1" applyBorder="1" applyAlignment="1">
      <alignment horizontal="right"/>
    </xf>
    <xf numFmtId="0" fontId="111" fillId="52" borderId="0" xfId="385" applyFont="1" applyFill="1" applyBorder="1" applyAlignment="1">
      <alignment horizontal="left"/>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0" fontId="7" fillId="52" borderId="0" xfId="385" applyFont="1" applyFill="1" applyBorder="1" applyAlignment="1">
      <alignment horizontal="right"/>
    </xf>
    <xf numFmtId="0" fontId="7" fillId="52" borderId="0" xfId="385" applyFont="1" applyFill="1" applyBorder="1"/>
    <xf numFmtId="3" fontId="11" fillId="52" borderId="0" xfId="248" applyNumberFormat="1" applyFont="1" applyFill="1" applyBorder="1" applyAlignment="1">
      <alignment horizontal="right"/>
    </xf>
    <xf numFmtId="3" fontId="7" fillId="0" borderId="0" xfId="385" applyNumberFormat="1" applyFont="1" applyFill="1" applyBorder="1" applyAlignment="1">
      <alignment horizontal="right"/>
    </xf>
    <xf numFmtId="166" fontId="5" fillId="52" borderId="0" xfId="248" applyNumberFormat="1" applyFont="1" applyFill="1" applyBorder="1" applyAlignment="1">
      <alignment horizontal="right"/>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2"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3"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5" fillId="53" borderId="0" xfId="426" applyFont="1" applyFill="1" applyBorder="1" applyAlignment="1">
      <alignment horizontal="left"/>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0" fontId="11" fillId="0" borderId="0" xfId="426" applyFont="1" applyBorder="1"/>
    <xf numFmtId="0" fontId="5" fillId="0" borderId="0" xfId="426" applyFont="1" applyBorder="1" applyAlignment="1"/>
    <xf numFmtId="3" fontId="5" fillId="0" borderId="0" xfId="426" applyNumberFormat="1" applyBorder="1"/>
    <xf numFmtId="167" fontId="11" fillId="0" borderId="0" xfId="459" applyNumberFormat="1" applyFont="1" applyBorder="1"/>
    <xf numFmtId="9"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167" fontId="11" fillId="0" borderId="0" xfId="459" applyNumberFormat="1" applyFont="1" applyFill="1" applyBorder="1"/>
    <xf numFmtId="3" fontId="11" fillId="0" borderId="0" xfId="426" applyNumberFormat="1" applyFont="1" applyBorder="1"/>
    <xf numFmtId="190" fontId="5" fillId="0" borderId="0" xfId="426" applyNumberFormat="1" applyBorder="1"/>
    <xf numFmtId="0" fontId="5" fillId="0" borderId="0" xfId="426" applyFont="1" applyBorder="1"/>
    <xf numFmtId="0" fontId="5" fillId="0" borderId="0" xfId="426" applyFont="1" applyFill="1" applyBorder="1"/>
    <xf numFmtId="0" fontId="102" fillId="54" borderId="0" xfId="412" applyNumberFormat="1" applyFont="1" applyFill="1" applyBorder="1"/>
    <xf numFmtId="0" fontId="5" fillId="0" borderId="0" xfId="426" applyBorder="1" applyAlignment="1">
      <alignment horizontal="left"/>
    </xf>
    <xf numFmtId="0" fontId="5" fillId="0" borderId="0" xfId="426" applyBorder="1" applyAlignment="1">
      <alignment horizontal="left" indent="1"/>
    </xf>
    <xf numFmtId="0" fontId="5" fillId="0" borderId="0" xfId="426" applyFont="1" applyBorder="1" applyAlignment="1">
      <alignment horizontal="left" indent="1"/>
    </xf>
    <xf numFmtId="0" fontId="5" fillId="0" borderId="0" xfId="426" applyFont="1" applyBorder="1" applyAlignment="1">
      <alignment horizontal="left"/>
    </xf>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5" fillId="0" borderId="0" xfId="426" applyFont="1" applyFill="1" applyBorder="1" applyAlignment="1">
      <alignment horizontal="left" indent="1"/>
    </xf>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3" fontId="5" fillId="0" borderId="30" xfId="431" applyNumberFormat="1" applyFont="1" applyBorder="1"/>
    <xf numFmtId="0" fontId="11" fillId="0" borderId="30" xfId="0" applyFont="1" applyFill="1" applyBorder="1" applyAlignment="1">
      <alignment horizontal="right"/>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101" fillId="52" borderId="34" xfId="0" applyNumberFormat="1" applyFont="1" applyFill="1" applyBorder="1" applyAlignment="1">
      <alignment vertical="top" wrapText="1"/>
    </xf>
    <xf numFmtId="3" fontId="5" fillId="52" borderId="30" xfId="0" applyNumberFormat="1" applyFont="1" applyFill="1" applyBorder="1" applyAlignment="1">
      <alignment vertical="top" wrapText="1"/>
    </xf>
    <xf numFmtId="3" fontId="11" fillId="52" borderId="32" xfId="0" applyNumberFormat="1" applyFont="1" applyFill="1" applyBorder="1" applyAlignment="1">
      <alignment vertical="top" wrapText="1"/>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191" fontId="5" fillId="0" borderId="0" xfId="0" applyNumberFormat="1" applyFont="1" applyFill="1" applyBorder="1" applyAlignment="1">
      <alignment vertical="center"/>
    </xf>
    <xf numFmtId="0" fontId="114" fillId="52" borderId="0" xfId="0" applyNumberFormat="1" applyFont="1" applyFill="1" applyBorder="1" applyAlignment="1">
      <alignment horizontal="left" vertical="top"/>
    </xf>
    <xf numFmtId="3" fontId="16" fillId="0" borderId="0" xfId="444" applyNumberFormat="1" applyFill="1" applyAlignment="1">
      <alignment horizontal="right"/>
    </xf>
    <xf numFmtId="0" fontId="0" fillId="0" borderId="0" xfId="0" applyFill="1" applyBorder="1"/>
    <xf numFmtId="9" fontId="5" fillId="52" borderId="0" xfId="459" applyFont="1" applyFill="1" applyBorder="1" applyAlignment="1">
      <alignment horizontal="right"/>
    </xf>
    <xf numFmtId="3" fontId="100" fillId="52" borderId="34" xfId="0" applyNumberFormat="1" applyFont="1" applyFill="1" applyBorder="1" applyAlignment="1">
      <alignment vertical="top" wrapText="1"/>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7" fillId="0" borderId="0" xfId="385" applyFont="1" applyFill="1" applyBorder="1" applyAlignment="1">
      <alignment horizontal="right"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41" fontId="5" fillId="0" borderId="0" xfId="0" quotePrefix="1" applyNumberFormat="1" applyFont="1" applyFill="1" applyBorder="1" applyAlignment="1">
      <alignment horizontal="right" vertical="center"/>
    </xf>
    <xf numFmtId="3" fontId="13" fillId="0" borderId="0" xfId="459" applyNumberFormat="1" applyFont="1" applyFill="1" applyBorder="1" applyAlignment="1">
      <alignment horizontal="right"/>
    </xf>
    <xf numFmtId="41" fontId="13" fillId="0" borderId="0" xfId="0" applyNumberFormat="1" applyFont="1" applyFill="1" applyBorder="1" applyAlignment="1">
      <alignment vertical="top" wrapText="1"/>
    </xf>
    <xf numFmtId="41" fontId="13" fillId="52" borderId="0" xfId="0" applyNumberFormat="1" applyFont="1" applyFill="1" applyBorder="1" applyAlignment="1">
      <alignment vertical="top" wrapText="1"/>
    </xf>
    <xf numFmtId="41" fontId="106" fillId="0" borderId="30" xfId="0" applyNumberFormat="1" applyFont="1" applyFill="1" applyBorder="1" applyAlignment="1">
      <alignment vertical="top" wrapText="1"/>
    </xf>
    <xf numFmtId="41" fontId="5" fillId="0" borderId="0" xfId="0" applyNumberFormat="1" applyFont="1" applyFill="1" applyBorder="1"/>
    <xf numFmtId="41" fontId="100" fillId="52" borderId="23" xfId="0" applyNumberFormat="1" applyFont="1" applyFill="1" applyBorder="1" applyAlignment="1">
      <alignment vertical="top" wrapText="1"/>
    </xf>
    <xf numFmtId="41" fontId="100" fillId="52" borderId="31" xfId="392" applyNumberFormat="1" applyFont="1" applyFill="1" applyBorder="1" applyAlignment="1">
      <alignment vertical="top" wrapText="1"/>
    </xf>
    <xf numFmtId="41" fontId="0" fillId="0" borderId="0" xfId="0" applyNumberFormat="1" applyFill="1" applyBorder="1"/>
    <xf numFmtId="3" fontId="11" fillId="0" borderId="0" xfId="426" applyNumberFormat="1" applyFont="1" applyFill="1" applyBorder="1"/>
    <xf numFmtId="9" fontId="9" fillId="52" borderId="0" xfId="0" applyNumberFormat="1" applyFont="1" applyFill="1" applyBorder="1" applyAlignment="1">
      <alignment horizontal="left" vertical="top" wrapText="1"/>
    </xf>
    <xf numFmtId="2" fontId="5" fillId="52" borderId="0" xfId="0" applyNumberFormat="1" applyFont="1" applyFill="1" applyBorder="1" applyAlignment="1">
      <alignment horizontal="right" vertical="top" wrapText="1"/>
    </xf>
    <xf numFmtId="0" fontId="11" fillId="0" borderId="0" xfId="385" applyFont="1" applyFill="1" applyBorder="1" applyAlignment="1"/>
    <xf numFmtId="1" fontId="11" fillId="57" borderId="0" xfId="385" applyNumberFormat="1" applyFont="1" applyFill="1" applyBorder="1" applyAlignment="1">
      <alignment horizontal="right"/>
    </xf>
    <xf numFmtId="3" fontId="5" fillId="52" borderId="0" xfId="248" quotePrefix="1" applyNumberFormat="1" applyFont="1" applyFill="1" applyBorder="1" applyAlignment="1">
      <alignment horizontal="right"/>
    </xf>
    <xf numFmtId="1" fontId="5" fillId="52" borderId="0" xfId="248" quotePrefix="1" applyNumberFormat="1" applyFont="1" applyFill="1" applyBorder="1" applyAlignment="1">
      <alignment horizontal="right"/>
    </xf>
    <xf numFmtId="166" fontId="5" fillId="52" borderId="0" xfId="248" quotePrefix="1" applyNumberFormat="1" applyFont="1" applyFill="1" applyBorder="1" applyAlignment="1">
      <alignment horizontal="right"/>
    </xf>
    <xf numFmtId="0" fontId="102" fillId="54" borderId="0" xfId="385" applyNumberFormat="1" applyFont="1" applyFill="1" applyBorder="1" applyAlignment="1"/>
    <xf numFmtId="0" fontId="11" fillId="57" borderId="0" xfId="385" applyFont="1" applyFill="1" applyBorder="1" applyAlignment="1">
      <alignment horizontal="left"/>
    </xf>
    <xf numFmtId="1" fontId="11" fillId="57" borderId="0" xfId="385" applyNumberFormat="1" applyFont="1" applyFill="1" applyBorder="1" applyAlignment="1">
      <alignment horizontal="left"/>
    </xf>
    <xf numFmtId="0" fontId="13" fillId="50" borderId="0" xfId="397" applyFont="1" applyFill="1" applyBorder="1" applyAlignment="1">
      <alignment wrapText="1"/>
    </xf>
    <xf numFmtId="0" fontId="5" fillId="50" borderId="0" xfId="397" applyFont="1" applyFill="1" applyBorder="1" applyAlignment="1">
      <alignment wrapText="1"/>
    </xf>
    <xf numFmtId="0" fontId="5" fillId="0" borderId="0" xfId="397" applyFont="1" applyFill="1" applyBorder="1" applyAlignment="1">
      <alignment wrapText="1"/>
    </xf>
    <xf numFmtId="4" fontId="5" fillId="52" borderId="0" xfId="248" applyNumberFormat="1" applyFont="1" applyFill="1" applyBorder="1" applyAlignment="1">
      <alignment horizontal="right"/>
    </xf>
    <xf numFmtId="3" fontId="13" fillId="50" borderId="0" xfId="248" applyNumberFormat="1" applyFont="1" applyFill="1" applyBorder="1" applyAlignment="1">
      <alignment horizontal="right"/>
    </xf>
    <xf numFmtId="165" fontId="15" fillId="54" borderId="0" xfId="248" applyNumberFormat="1" applyFont="1" applyFill="1" applyBorder="1" applyAlignment="1">
      <alignment horizontal="left"/>
    </xf>
    <xf numFmtId="2" fontId="5" fillId="0" borderId="0" xfId="0" quotePrefix="1" applyNumberFormat="1" applyFont="1" applyFill="1" applyBorder="1" applyAlignment="1">
      <alignment horizontal="right"/>
    </xf>
    <xf numFmtId="2" fontId="5" fillId="52" borderId="0" xfId="0" quotePrefix="1" applyNumberFormat="1" applyFont="1" applyFill="1" applyBorder="1" applyAlignment="1">
      <alignment horizontal="right"/>
    </xf>
    <xf numFmtId="0" fontId="11" fillId="53" borderId="30" xfId="397" applyFont="1" applyFill="1" applyBorder="1" applyAlignment="1">
      <alignment horizontal="right"/>
    </xf>
    <xf numFmtId="0" fontId="11" fillId="53" borderId="31" xfId="397" applyFont="1" applyFill="1" applyBorder="1" applyAlignment="1">
      <alignment horizontal="right"/>
    </xf>
    <xf numFmtId="0" fontId="11" fillId="0" borderId="30" xfId="397" applyFont="1" applyFill="1" applyBorder="1" applyAlignment="1">
      <alignment horizontal="right" vertical="top" wrapText="1"/>
    </xf>
    <xf numFmtId="3" fontId="5" fillId="52" borderId="30" xfId="397" applyNumberFormat="1" applyFont="1" applyFill="1" applyBorder="1" applyAlignment="1">
      <alignment horizontal="right" vertical="top" wrapText="1"/>
    </xf>
    <xf numFmtId="3" fontId="5" fillId="52" borderId="32" xfId="397" applyNumberFormat="1" applyFont="1" applyFill="1" applyBorder="1" applyAlignment="1">
      <alignment horizontal="right" vertical="top" wrapText="1"/>
    </xf>
    <xf numFmtId="3" fontId="5" fillId="0" borderId="30" xfId="397" applyNumberFormat="1" applyFont="1" applyFill="1" applyBorder="1" applyAlignment="1">
      <alignment horizontal="right" wrapText="1"/>
    </xf>
    <xf numFmtId="3" fontId="11" fillId="52" borderId="32" xfId="397" applyNumberFormat="1" applyFont="1" applyFill="1" applyBorder="1" applyAlignment="1">
      <alignment horizontal="right" vertical="top" wrapText="1"/>
    </xf>
    <xf numFmtId="3" fontId="11" fillId="52" borderId="30" xfId="397" applyNumberFormat="1" applyFont="1" applyFill="1" applyBorder="1" applyAlignment="1">
      <alignment horizontal="right" vertical="top" wrapText="1"/>
    </xf>
    <xf numFmtId="3" fontId="5" fillId="0" borderId="30" xfId="248" applyNumberFormat="1" applyFont="1" applyFill="1" applyBorder="1" applyAlignment="1">
      <alignment horizontal="right" vertical="top" wrapText="1"/>
    </xf>
    <xf numFmtId="3" fontId="11" fillId="0" borderId="30" xfId="397" applyNumberFormat="1" applyFont="1" applyFill="1" applyBorder="1" applyAlignment="1">
      <alignment horizontal="right" vertical="top" wrapText="1"/>
    </xf>
    <xf numFmtId="172" fontId="5" fillId="52" borderId="30" xfId="397" applyNumberFormat="1" applyFont="1" applyFill="1" applyBorder="1" applyAlignment="1">
      <alignment horizontal="right" vertical="top" wrapText="1"/>
    </xf>
    <xf numFmtId="0" fontId="5" fillId="52" borderId="31" xfId="397" applyFont="1" applyFill="1" applyBorder="1" applyAlignment="1">
      <alignment horizontal="right" vertical="top"/>
    </xf>
    <xf numFmtId="0" fontId="13" fillId="52" borderId="30" xfId="397" applyFont="1" applyFill="1" applyBorder="1" applyAlignment="1">
      <alignment horizontal="right" vertical="top" wrapText="1"/>
    </xf>
    <xf numFmtId="3" fontId="13" fillId="52" borderId="32" xfId="397" applyNumberFormat="1" applyFont="1" applyFill="1" applyBorder="1" applyAlignment="1">
      <alignment horizontal="right" vertical="top" wrapText="1"/>
    </xf>
    <xf numFmtId="171" fontId="5" fillId="52" borderId="30" xfId="248" applyNumberFormat="1" applyFont="1" applyFill="1" applyBorder="1"/>
    <xf numFmtId="171" fontId="11" fillId="52" borderId="31" xfId="248" applyNumberFormat="1" applyFont="1" applyFill="1" applyBorder="1"/>
    <xf numFmtId="172" fontId="5" fillId="0" borderId="30" xfId="397" applyNumberFormat="1" applyFont="1" applyFill="1" applyBorder="1" applyAlignment="1">
      <alignment horizontal="right" vertical="top" wrapText="1"/>
    </xf>
    <xf numFmtId="3" fontId="11" fillId="0" borderId="32" xfId="397" applyNumberFormat="1" applyFont="1" applyFill="1" applyBorder="1" applyAlignment="1" applyProtection="1">
      <alignment horizontal="right" vertical="top" wrapText="1"/>
      <protection locked="0"/>
    </xf>
    <xf numFmtId="3" fontId="5" fillId="52" borderId="60" xfId="0" applyNumberFormat="1" applyFont="1" applyFill="1" applyBorder="1" applyAlignment="1">
      <alignment vertical="top" wrapText="1"/>
    </xf>
    <xf numFmtId="3" fontId="5" fillId="52" borderId="61" xfId="0" applyNumberFormat="1" applyFont="1" applyFill="1" applyBorder="1" applyAlignment="1">
      <alignment vertical="top" wrapText="1"/>
    </xf>
    <xf numFmtId="3" fontId="11" fillId="52" borderId="62" xfId="0" applyNumberFormat="1" applyFont="1" applyFill="1" applyBorder="1" applyAlignment="1">
      <alignment vertical="top" wrapText="1"/>
    </xf>
    <xf numFmtId="3" fontId="11" fillId="52" borderId="63" xfId="0" applyNumberFormat="1" applyFont="1" applyFill="1" applyBorder="1" applyAlignment="1">
      <alignment vertical="top" wrapText="1"/>
    </xf>
    <xf numFmtId="3" fontId="11" fillId="52" borderId="60" xfId="0" applyNumberFormat="1" applyFont="1" applyFill="1" applyBorder="1" applyAlignment="1">
      <alignment vertical="top" wrapText="1"/>
    </xf>
    <xf numFmtId="0" fontId="5" fillId="0" borderId="60" xfId="0" applyFont="1" applyFill="1" applyBorder="1"/>
    <xf numFmtId="3" fontId="5" fillId="52" borderId="60" xfId="392" applyNumberFormat="1" applyFont="1" applyFill="1" applyBorder="1" applyAlignment="1">
      <alignment vertical="top" wrapText="1"/>
    </xf>
    <xf numFmtId="3" fontId="5" fillId="52" borderId="61" xfId="392" applyNumberFormat="1" applyFont="1" applyFill="1" applyBorder="1" applyAlignment="1">
      <alignment vertical="top" wrapText="1"/>
    </xf>
    <xf numFmtId="41" fontId="13" fillId="0" borderId="60" xfId="0" applyNumberFormat="1" applyFont="1" applyFill="1" applyBorder="1" applyAlignment="1">
      <alignment vertical="top" wrapText="1"/>
    </xf>
    <xf numFmtId="3" fontId="106" fillId="0" borderId="60" xfId="0" applyNumberFormat="1" applyFont="1" applyFill="1" applyBorder="1" applyAlignment="1">
      <alignment vertical="top" wrapText="1"/>
    </xf>
    <xf numFmtId="3" fontId="110" fillId="0" borderId="63" xfId="0" applyNumberFormat="1" applyFont="1" applyFill="1" applyBorder="1" applyAlignment="1">
      <alignment vertical="top" wrapText="1"/>
    </xf>
    <xf numFmtId="3" fontId="13" fillId="0" borderId="62" xfId="0" applyNumberFormat="1" applyFont="1" applyFill="1" applyBorder="1" applyAlignment="1">
      <alignment vertical="top" wrapText="1"/>
    </xf>
    <xf numFmtId="3" fontId="106" fillId="52" borderId="60" xfId="0" applyNumberFormat="1" applyFont="1" applyFill="1" applyBorder="1" applyAlignment="1">
      <alignment vertical="top" wrapText="1"/>
    </xf>
    <xf numFmtId="3" fontId="13" fillId="52" borderId="60" xfId="0" applyNumberFormat="1" applyFont="1" applyFill="1" applyBorder="1" applyAlignment="1">
      <alignment vertical="top" wrapText="1"/>
    </xf>
    <xf numFmtId="3" fontId="15" fillId="52" borderId="63" xfId="0" applyNumberFormat="1" applyFont="1" applyFill="1" applyBorder="1" applyAlignment="1">
      <alignment vertical="top" wrapText="1"/>
    </xf>
    <xf numFmtId="0" fontId="99" fillId="54" borderId="60" xfId="0" applyNumberFormat="1" applyFont="1" applyFill="1" applyBorder="1" applyAlignment="1">
      <alignment horizontal="right"/>
    </xf>
    <xf numFmtId="0" fontId="102" fillId="54" borderId="60" xfId="0" applyNumberFormat="1" applyFont="1" applyFill="1" applyBorder="1" applyAlignment="1">
      <alignment horizontal="right"/>
    </xf>
    <xf numFmtId="0" fontId="11" fillId="53" borderId="60" xfId="0" applyFont="1" applyFill="1" applyBorder="1" applyAlignment="1">
      <alignment horizontal="right"/>
    </xf>
    <xf numFmtId="170" fontId="5" fillId="0" borderId="60" xfId="0" applyNumberFormat="1" applyFont="1" applyFill="1" applyBorder="1" applyAlignment="1" applyProtection="1">
      <alignment horizontal="right"/>
      <protection locked="0"/>
    </xf>
    <xf numFmtId="170" fontId="5" fillId="52" borderId="60" xfId="0" applyNumberFormat="1" applyFont="1" applyFill="1" applyBorder="1" applyAlignment="1" applyProtection="1">
      <alignment horizontal="right"/>
      <protection locked="0"/>
    </xf>
    <xf numFmtId="170" fontId="5" fillId="50" borderId="60" xfId="0" applyNumberFormat="1" applyFont="1" applyFill="1" applyBorder="1" applyAlignment="1" applyProtection="1">
      <alignment horizontal="right"/>
      <protection locked="0"/>
    </xf>
    <xf numFmtId="0" fontId="0" fillId="0" borderId="60" xfId="0" applyBorder="1"/>
    <xf numFmtId="170" fontId="5" fillId="0" borderId="61" xfId="0" applyNumberFormat="1" applyFont="1" applyFill="1" applyBorder="1" applyAlignment="1" applyProtection="1">
      <alignment horizontal="right"/>
      <protection locked="0"/>
    </xf>
    <xf numFmtId="3" fontId="5" fillId="0" borderId="0" xfId="0" applyNumberFormat="1" applyFont="1" applyFill="1"/>
    <xf numFmtId="3" fontId="5" fillId="52" borderId="0" xfId="426" applyNumberFormat="1" applyFill="1" applyBorder="1"/>
    <xf numFmtId="0" fontId="100" fillId="0" borderId="0" xfId="0" applyFont="1" applyFill="1"/>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5"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1" fillId="52" borderId="36" xfId="0" applyFont="1" applyFill="1" applyBorder="1" applyAlignment="1">
      <alignment horizontal="left" vertical="top"/>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xf numFmtId="0" fontId="16" fillId="52" borderId="0" xfId="385" applyFont="1" applyFill="1" applyBorder="1" applyAlignment="1">
      <alignment horizontal="left" vertical="center" wrapText="1"/>
    </xf>
  </cellXfs>
  <cellStyles count="5867">
    <cellStyle name="_Bank Draft-May 08" xfId="1" xr:uid="{00000000-0005-0000-0000-000000000000}"/>
    <cellStyle name="_Book3" xfId="2" xr:uid="{00000000-0005-0000-0000-000001000000}"/>
    <cellStyle name="_Book4" xfId="3" xr:uid="{00000000-0005-0000-0000-000002000000}"/>
    <cellStyle name="_Column1" xfId="1939" xr:uid="{00000000-0005-0000-0000-000003000000}"/>
    <cellStyle name="_Column2" xfId="1940" xr:uid="{00000000-0005-0000-0000-000004000000}"/>
    <cellStyle name="_Column3" xfId="1941" xr:uid="{00000000-0005-0000-0000-000005000000}"/>
    <cellStyle name="_Column4" xfId="1942" xr:uid="{00000000-0005-0000-0000-000006000000}"/>
    <cellStyle name="_Column5" xfId="1943" xr:uid="{00000000-0005-0000-0000-000007000000}"/>
    <cellStyle name="_Column6" xfId="1944" xr:uid="{00000000-0005-0000-0000-000008000000}"/>
    <cellStyle name="_Column7" xfId="1945" xr:uid="{00000000-0005-0000-0000-000009000000}"/>
    <cellStyle name="_Data" xfId="1946" xr:uid="{00000000-0005-0000-0000-00000A000000}"/>
    <cellStyle name="_Finance OH Allocation-B 2009-V1" xfId="4" xr:uid="{00000000-0005-0000-0000-00000B000000}"/>
    <cellStyle name="_Header" xfId="1947" xr:uid="{00000000-0005-0000-0000-00000C000000}"/>
    <cellStyle name="_Heading" xfId="5" xr:uid="{00000000-0005-0000-0000-00000D000000}"/>
    <cellStyle name="_J029-BPI bank recon" xfId="747" xr:uid="{00000000-0005-0000-0000-00000E000000}"/>
    <cellStyle name="_J029-BPI bank recon 2" xfId="748" xr:uid="{00000000-0005-0000-0000-00000F000000}"/>
    <cellStyle name="_Jack-BI" xfId="6" xr:uid="{00000000-0005-0000-0000-000010000000}"/>
    <cellStyle name="_James-BI" xfId="7" xr:uid="{00000000-0005-0000-0000-000011000000}"/>
    <cellStyle name="_Leslie-BI" xfId="8" xr:uid="{00000000-0005-0000-0000-000012000000}"/>
    <cellStyle name="_Material Purchase-Jan 2009" xfId="9" xr:uid="{00000000-0005-0000-0000-000013000000}"/>
    <cellStyle name="_OH FYF information-Aug 08" xfId="10" xr:uid="{00000000-0005-0000-0000-000014000000}"/>
    <cellStyle name="_Operation report-Aug 08" xfId="11" xr:uid="{00000000-0005-0000-0000-000015000000}"/>
    <cellStyle name="_Overheads Format" xfId="12" xr:uid="{00000000-0005-0000-0000-000016000000}"/>
    <cellStyle name="_Overheads-Nov-2007" xfId="13" xr:uid="{00000000-0005-0000-0000-000017000000}"/>
    <cellStyle name="_Raymond-BI" xfId="14" xr:uid="{00000000-0005-0000-0000-000018000000}"/>
    <cellStyle name="_Row1" xfId="1948" xr:uid="{00000000-0005-0000-0000-000019000000}"/>
    <cellStyle name="_Row1_Data" xfId="1949" xr:uid="{00000000-0005-0000-0000-00001A000000}"/>
    <cellStyle name="_Row1_Data Ext ES" xfId="1950" xr:uid="{00000000-0005-0000-0000-00001B000000}"/>
    <cellStyle name="_Row2" xfId="1951" xr:uid="{00000000-0005-0000-0000-00001C000000}"/>
    <cellStyle name="_Row3" xfId="1952" xr:uid="{00000000-0005-0000-0000-00001D000000}"/>
    <cellStyle name="_Row4" xfId="1953" xr:uid="{00000000-0005-0000-0000-00001E000000}"/>
    <cellStyle name="_Row5" xfId="1954" xr:uid="{00000000-0005-0000-0000-00001F000000}"/>
    <cellStyle name="_Row6" xfId="1955" xr:uid="{00000000-0005-0000-0000-000020000000}"/>
    <cellStyle name="_Row7" xfId="1956" xr:uid="{00000000-0005-0000-0000-000021000000}"/>
    <cellStyle name="_Salary- B 2009-V1" xfId="15" xr:uid="{00000000-0005-0000-0000-000022000000}"/>
    <cellStyle name="_Sales-B 2009-V2" xfId="16" xr:uid="{00000000-0005-0000-0000-000023000000}"/>
    <cellStyle name="_TableHead" xfId="17" xr:uid="{00000000-0005-0000-0000-000024000000}"/>
    <cellStyle name="_TableSuperHead" xfId="18" xr:uid="{00000000-0005-0000-0000-000025000000}"/>
    <cellStyle name="_Total-BI" xfId="19" xr:uid="{00000000-0005-0000-0000-000026000000}"/>
    <cellStyle name="_Wendy-BI" xfId="20" xr:uid="{00000000-0005-0000-0000-000027000000}"/>
    <cellStyle name="_Yangmin-BI" xfId="21" xr:uid="{00000000-0005-0000-0000-000028000000}"/>
    <cellStyle name="20 % - Akzent1" xfId="749" xr:uid="{00000000-0005-0000-0000-000029000000}"/>
    <cellStyle name="20 % - Akzent1 2" xfId="1957" xr:uid="{00000000-0005-0000-0000-00002A000000}"/>
    <cellStyle name="20 % - Akzent2" xfId="750" xr:uid="{00000000-0005-0000-0000-00002B000000}"/>
    <cellStyle name="20 % - Akzent2 2" xfId="1958" xr:uid="{00000000-0005-0000-0000-00002C000000}"/>
    <cellStyle name="20 % - Akzent3" xfId="751" xr:uid="{00000000-0005-0000-0000-00002D000000}"/>
    <cellStyle name="20 % - Akzent3 2" xfId="1959" xr:uid="{00000000-0005-0000-0000-00002E000000}"/>
    <cellStyle name="20 % - Akzent4" xfId="752" xr:uid="{00000000-0005-0000-0000-00002F000000}"/>
    <cellStyle name="20 % - Akzent4 2" xfId="1960" xr:uid="{00000000-0005-0000-0000-000030000000}"/>
    <cellStyle name="20 % - Akzent5" xfId="753" xr:uid="{00000000-0005-0000-0000-000031000000}"/>
    <cellStyle name="20 % - Akzent5 2" xfId="1961" xr:uid="{00000000-0005-0000-0000-000032000000}"/>
    <cellStyle name="20 % - Akzent6" xfId="754" xr:uid="{00000000-0005-0000-0000-000033000000}"/>
    <cellStyle name="20 % - Akzent6 2" xfId="1962" xr:uid="{00000000-0005-0000-0000-000034000000}"/>
    <cellStyle name="20 % - Accent1" xfId="22" xr:uid="{00000000-0005-0000-0000-000035000000}"/>
    <cellStyle name="20 % - Accent1 2" xfId="23" xr:uid="{00000000-0005-0000-0000-000036000000}"/>
    <cellStyle name="20 % - Accent1 3" xfId="755" xr:uid="{00000000-0005-0000-0000-000037000000}"/>
    <cellStyle name="20 % - Accent2" xfId="24" xr:uid="{00000000-0005-0000-0000-000038000000}"/>
    <cellStyle name="20 % - Accent2 2" xfId="25" xr:uid="{00000000-0005-0000-0000-000039000000}"/>
    <cellStyle name="20 % - Accent2 3" xfId="756" xr:uid="{00000000-0005-0000-0000-00003A000000}"/>
    <cellStyle name="20 % - Accent3" xfId="26" xr:uid="{00000000-0005-0000-0000-00003B000000}"/>
    <cellStyle name="20 % - Accent3 2" xfId="27" xr:uid="{00000000-0005-0000-0000-00003C000000}"/>
    <cellStyle name="20 % - Accent3 3" xfId="757" xr:uid="{00000000-0005-0000-0000-00003D000000}"/>
    <cellStyle name="20 % - Accent4" xfId="28" xr:uid="{00000000-0005-0000-0000-00003E000000}"/>
    <cellStyle name="20 % - Accent4 2" xfId="29" xr:uid="{00000000-0005-0000-0000-00003F000000}"/>
    <cellStyle name="20 % - Accent4 3" xfId="758" xr:uid="{00000000-0005-0000-0000-000040000000}"/>
    <cellStyle name="20 % - Accent5" xfId="30" xr:uid="{00000000-0005-0000-0000-000041000000}"/>
    <cellStyle name="20 % - Accent5 2" xfId="31" xr:uid="{00000000-0005-0000-0000-000042000000}"/>
    <cellStyle name="20 % - Accent5 3" xfId="759" xr:uid="{00000000-0005-0000-0000-000043000000}"/>
    <cellStyle name="20 % - Accent6" xfId="32" xr:uid="{00000000-0005-0000-0000-000044000000}"/>
    <cellStyle name="20 % - Accent6 2" xfId="33" xr:uid="{00000000-0005-0000-0000-000045000000}"/>
    <cellStyle name="20 % - Accent6 3" xfId="760" xr:uid="{00000000-0005-0000-0000-000046000000}"/>
    <cellStyle name="20% - Accent1 10" xfId="761" xr:uid="{00000000-0005-0000-0000-000047000000}"/>
    <cellStyle name="20% - Accent1 11" xfId="2097" xr:uid="{00000000-0005-0000-0000-000048000000}"/>
    <cellStyle name="20% - Accent1 2" xfId="34" xr:uid="{00000000-0005-0000-0000-000049000000}"/>
    <cellStyle name="20% - Accent1 2 2" xfId="35" xr:uid="{00000000-0005-0000-0000-00004A000000}"/>
    <cellStyle name="20% - Accent1 2 2 10" xfId="2266" xr:uid="{00000000-0005-0000-0000-00004B000000}"/>
    <cellStyle name="20% - Accent1 2 2 11" xfId="2267" xr:uid="{00000000-0005-0000-0000-00004C000000}"/>
    <cellStyle name="20% - Accent1 2 2 12" xfId="2268" xr:uid="{00000000-0005-0000-0000-00004D000000}"/>
    <cellStyle name="20% - Accent1 2 2 13" xfId="2269" xr:uid="{00000000-0005-0000-0000-00004E000000}"/>
    <cellStyle name="20% - Accent1 2 2 14" xfId="2270" xr:uid="{00000000-0005-0000-0000-00004F000000}"/>
    <cellStyle name="20% - Accent1 2 2 15" xfId="2271" xr:uid="{00000000-0005-0000-0000-000050000000}"/>
    <cellStyle name="20% - Accent1 2 2 16" xfId="2272" xr:uid="{00000000-0005-0000-0000-000051000000}"/>
    <cellStyle name="20% - Accent1 2 2 17" xfId="2273" xr:uid="{00000000-0005-0000-0000-000052000000}"/>
    <cellStyle name="20% - Accent1 2 2 18" xfId="2274" xr:uid="{00000000-0005-0000-0000-000053000000}"/>
    <cellStyle name="20% - Accent1 2 2 19" xfId="2275" xr:uid="{00000000-0005-0000-0000-000054000000}"/>
    <cellStyle name="20% - Accent1 2 2 2" xfId="2276" xr:uid="{00000000-0005-0000-0000-000055000000}"/>
    <cellStyle name="20% - Accent1 2 2 20" xfId="2277" xr:uid="{00000000-0005-0000-0000-000056000000}"/>
    <cellStyle name="20% - Accent1 2 2 21" xfId="2278" xr:uid="{00000000-0005-0000-0000-000057000000}"/>
    <cellStyle name="20% - Accent1 2 2 22" xfId="2279" xr:uid="{00000000-0005-0000-0000-000058000000}"/>
    <cellStyle name="20% - Accent1 2 2 23" xfId="2280" xr:uid="{00000000-0005-0000-0000-000059000000}"/>
    <cellStyle name="20% - Accent1 2 2 24" xfId="2281" xr:uid="{00000000-0005-0000-0000-00005A000000}"/>
    <cellStyle name="20% - Accent1 2 2 25" xfId="2282" xr:uid="{00000000-0005-0000-0000-00005B000000}"/>
    <cellStyle name="20% - Accent1 2 2 26" xfId="2283" xr:uid="{00000000-0005-0000-0000-00005C000000}"/>
    <cellStyle name="20% - Accent1 2 2 27" xfId="762" xr:uid="{00000000-0005-0000-0000-00005D000000}"/>
    <cellStyle name="20% - Accent1 2 2 3" xfId="2284" xr:uid="{00000000-0005-0000-0000-00005E000000}"/>
    <cellStyle name="20% - Accent1 2 2 4" xfId="2285" xr:uid="{00000000-0005-0000-0000-00005F000000}"/>
    <cellStyle name="20% - Accent1 2 2 5" xfId="2286" xr:uid="{00000000-0005-0000-0000-000060000000}"/>
    <cellStyle name="20% - Accent1 2 2 6" xfId="2287" xr:uid="{00000000-0005-0000-0000-000061000000}"/>
    <cellStyle name="20% - Accent1 2 2 7" xfId="2288" xr:uid="{00000000-0005-0000-0000-000062000000}"/>
    <cellStyle name="20% - Accent1 2 2 8" xfId="2289" xr:uid="{00000000-0005-0000-0000-000063000000}"/>
    <cellStyle name="20% - Accent1 2 2 9" xfId="2290" xr:uid="{00000000-0005-0000-0000-000064000000}"/>
    <cellStyle name="20% - Accent1 2 2_09-30 Admin exp" xfId="2291" xr:uid="{00000000-0005-0000-0000-000065000000}"/>
    <cellStyle name="20% - Accent1 2_Acq input" xfId="2130" xr:uid="{00000000-0005-0000-0000-000066000000}"/>
    <cellStyle name="20% - Accent1 3" xfId="36" xr:uid="{00000000-0005-0000-0000-000067000000}"/>
    <cellStyle name="20% - Accent1 3 10" xfId="2292" xr:uid="{00000000-0005-0000-0000-000068000000}"/>
    <cellStyle name="20% - Accent1 3 11" xfId="2293" xr:uid="{00000000-0005-0000-0000-000069000000}"/>
    <cellStyle name="20% - Accent1 3 12" xfId="2294" xr:uid="{00000000-0005-0000-0000-00006A000000}"/>
    <cellStyle name="20% - Accent1 3 13" xfId="2295" xr:uid="{00000000-0005-0000-0000-00006B000000}"/>
    <cellStyle name="20% - Accent1 3 14" xfId="2296" xr:uid="{00000000-0005-0000-0000-00006C000000}"/>
    <cellStyle name="20% - Accent1 3 15" xfId="2297" xr:uid="{00000000-0005-0000-0000-00006D000000}"/>
    <cellStyle name="20% - Accent1 3 16" xfId="2298" xr:uid="{00000000-0005-0000-0000-00006E000000}"/>
    <cellStyle name="20% - Accent1 3 17" xfId="2299" xr:uid="{00000000-0005-0000-0000-00006F000000}"/>
    <cellStyle name="20% - Accent1 3 18" xfId="2300" xr:uid="{00000000-0005-0000-0000-000070000000}"/>
    <cellStyle name="20% - Accent1 3 19" xfId="2301" xr:uid="{00000000-0005-0000-0000-000071000000}"/>
    <cellStyle name="20% - Accent1 3 2" xfId="37" xr:uid="{00000000-0005-0000-0000-000072000000}"/>
    <cellStyle name="20% - Accent1 3 2 2" xfId="2302" xr:uid="{00000000-0005-0000-0000-000073000000}"/>
    <cellStyle name="20% - Accent1 3 20" xfId="2303" xr:uid="{00000000-0005-0000-0000-000074000000}"/>
    <cellStyle name="20% - Accent1 3 21" xfId="2304" xr:uid="{00000000-0005-0000-0000-000075000000}"/>
    <cellStyle name="20% - Accent1 3 22" xfId="2305" xr:uid="{00000000-0005-0000-0000-000076000000}"/>
    <cellStyle name="20% - Accent1 3 23" xfId="2306" xr:uid="{00000000-0005-0000-0000-000077000000}"/>
    <cellStyle name="20% - Accent1 3 24" xfId="2307" xr:uid="{00000000-0005-0000-0000-000078000000}"/>
    <cellStyle name="20% - Accent1 3 25" xfId="2308" xr:uid="{00000000-0005-0000-0000-000079000000}"/>
    <cellStyle name="20% - Accent1 3 26" xfId="2309" xr:uid="{00000000-0005-0000-0000-00007A000000}"/>
    <cellStyle name="20% - Accent1 3 3" xfId="2310" xr:uid="{00000000-0005-0000-0000-00007B000000}"/>
    <cellStyle name="20% - Accent1 3 4" xfId="2311" xr:uid="{00000000-0005-0000-0000-00007C000000}"/>
    <cellStyle name="20% - Accent1 3 5" xfId="2312" xr:uid="{00000000-0005-0000-0000-00007D000000}"/>
    <cellStyle name="20% - Accent1 3 6" xfId="2313" xr:uid="{00000000-0005-0000-0000-00007E000000}"/>
    <cellStyle name="20% - Accent1 3 7" xfId="2314" xr:uid="{00000000-0005-0000-0000-00007F000000}"/>
    <cellStyle name="20% - Accent1 3 8" xfId="2315" xr:uid="{00000000-0005-0000-0000-000080000000}"/>
    <cellStyle name="20% - Accent1 3 9" xfId="2316" xr:uid="{00000000-0005-0000-0000-000081000000}"/>
    <cellStyle name="20% - Accent1 3_Manual Consol" xfId="2317" xr:uid="{00000000-0005-0000-0000-000082000000}"/>
    <cellStyle name="20% - Accent1 4" xfId="38" xr:uid="{00000000-0005-0000-0000-000083000000}"/>
    <cellStyle name="20% - Accent1 4 2" xfId="39" xr:uid="{00000000-0005-0000-0000-000084000000}"/>
    <cellStyle name="20% - Accent1 5" xfId="40" xr:uid="{00000000-0005-0000-0000-000085000000}"/>
    <cellStyle name="20% - Accent1 5 2" xfId="41" xr:uid="{00000000-0005-0000-0000-000086000000}"/>
    <cellStyle name="20% - Accent1 5 2 2" xfId="764" xr:uid="{00000000-0005-0000-0000-000087000000}"/>
    <cellStyle name="20% - Accent1 5 3" xfId="763" xr:uid="{00000000-0005-0000-0000-000088000000}"/>
    <cellStyle name="20% - Accent1 5_CF" xfId="2318" xr:uid="{00000000-0005-0000-0000-000089000000}"/>
    <cellStyle name="20% - Accent1 6" xfId="765" xr:uid="{00000000-0005-0000-0000-00008A000000}"/>
    <cellStyle name="20% - Accent1 6 2" xfId="766" xr:uid="{00000000-0005-0000-0000-00008B000000}"/>
    <cellStyle name="20% - Accent1 6_CF" xfId="2319" xr:uid="{00000000-0005-0000-0000-00008C000000}"/>
    <cellStyle name="20% - Accent1 7" xfId="767" xr:uid="{00000000-0005-0000-0000-00008D000000}"/>
    <cellStyle name="20% - Accent1 8" xfId="768" xr:uid="{00000000-0005-0000-0000-00008E000000}"/>
    <cellStyle name="20% - Accent1 9" xfId="769" xr:uid="{00000000-0005-0000-0000-00008F000000}"/>
    <cellStyle name="20% - Accent2 10" xfId="770" xr:uid="{00000000-0005-0000-0000-000090000000}"/>
    <cellStyle name="20% - Accent2 11" xfId="2098" xr:uid="{00000000-0005-0000-0000-000091000000}"/>
    <cellStyle name="20% - Accent2 2" xfId="42" xr:uid="{00000000-0005-0000-0000-000092000000}"/>
    <cellStyle name="20% - Accent2 2 2" xfId="43" xr:uid="{00000000-0005-0000-0000-000093000000}"/>
    <cellStyle name="20% - Accent2 2 2 10" xfId="2320" xr:uid="{00000000-0005-0000-0000-000094000000}"/>
    <cellStyle name="20% - Accent2 2 2 11" xfId="2321" xr:uid="{00000000-0005-0000-0000-000095000000}"/>
    <cellStyle name="20% - Accent2 2 2 12" xfId="2322" xr:uid="{00000000-0005-0000-0000-000096000000}"/>
    <cellStyle name="20% - Accent2 2 2 13" xfId="2323" xr:uid="{00000000-0005-0000-0000-000097000000}"/>
    <cellStyle name="20% - Accent2 2 2 14" xfId="2324" xr:uid="{00000000-0005-0000-0000-000098000000}"/>
    <cellStyle name="20% - Accent2 2 2 15" xfId="2325" xr:uid="{00000000-0005-0000-0000-000099000000}"/>
    <cellStyle name="20% - Accent2 2 2 16" xfId="2326" xr:uid="{00000000-0005-0000-0000-00009A000000}"/>
    <cellStyle name="20% - Accent2 2 2 17" xfId="2327" xr:uid="{00000000-0005-0000-0000-00009B000000}"/>
    <cellStyle name="20% - Accent2 2 2 18" xfId="2328" xr:uid="{00000000-0005-0000-0000-00009C000000}"/>
    <cellStyle name="20% - Accent2 2 2 19" xfId="2329" xr:uid="{00000000-0005-0000-0000-00009D000000}"/>
    <cellStyle name="20% - Accent2 2 2 2" xfId="2330" xr:uid="{00000000-0005-0000-0000-00009E000000}"/>
    <cellStyle name="20% - Accent2 2 2 20" xfId="2331" xr:uid="{00000000-0005-0000-0000-00009F000000}"/>
    <cellStyle name="20% - Accent2 2 2 21" xfId="2332" xr:uid="{00000000-0005-0000-0000-0000A0000000}"/>
    <cellStyle name="20% - Accent2 2 2 22" xfId="2333" xr:uid="{00000000-0005-0000-0000-0000A1000000}"/>
    <cellStyle name="20% - Accent2 2 2 23" xfId="2334" xr:uid="{00000000-0005-0000-0000-0000A2000000}"/>
    <cellStyle name="20% - Accent2 2 2 24" xfId="2335" xr:uid="{00000000-0005-0000-0000-0000A3000000}"/>
    <cellStyle name="20% - Accent2 2 2 25" xfId="2336" xr:uid="{00000000-0005-0000-0000-0000A4000000}"/>
    <cellStyle name="20% - Accent2 2 2 26" xfId="2337" xr:uid="{00000000-0005-0000-0000-0000A5000000}"/>
    <cellStyle name="20% - Accent2 2 2 27" xfId="771" xr:uid="{00000000-0005-0000-0000-0000A6000000}"/>
    <cellStyle name="20% - Accent2 2 2 3" xfId="2338" xr:uid="{00000000-0005-0000-0000-0000A7000000}"/>
    <cellStyle name="20% - Accent2 2 2 4" xfId="2339" xr:uid="{00000000-0005-0000-0000-0000A8000000}"/>
    <cellStyle name="20% - Accent2 2 2 5" xfId="2340" xr:uid="{00000000-0005-0000-0000-0000A9000000}"/>
    <cellStyle name="20% - Accent2 2 2 6" xfId="2341" xr:uid="{00000000-0005-0000-0000-0000AA000000}"/>
    <cellStyle name="20% - Accent2 2 2 7" xfId="2342" xr:uid="{00000000-0005-0000-0000-0000AB000000}"/>
    <cellStyle name="20% - Accent2 2 2 8" xfId="2343" xr:uid="{00000000-0005-0000-0000-0000AC000000}"/>
    <cellStyle name="20% - Accent2 2 2 9" xfId="2344" xr:uid="{00000000-0005-0000-0000-0000AD000000}"/>
    <cellStyle name="20% - Accent2 2 2_Manual Consol" xfId="2345" xr:uid="{00000000-0005-0000-0000-0000AE000000}"/>
    <cellStyle name="20% - Accent2 2_Acq input" xfId="2131" xr:uid="{00000000-0005-0000-0000-0000AF000000}"/>
    <cellStyle name="20% - Accent2 3" xfId="44" xr:uid="{00000000-0005-0000-0000-0000B0000000}"/>
    <cellStyle name="20% - Accent2 3 10" xfId="2346" xr:uid="{00000000-0005-0000-0000-0000B1000000}"/>
    <cellStyle name="20% - Accent2 3 11" xfId="2347" xr:uid="{00000000-0005-0000-0000-0000B2000000}"/>
    <cellStyle name="20% - Accent2 3 12" xfId="2348" xr:uid="{00000000-0005-0000-0000-0000B3000000}"/>
    <cellStyle name="20% - Accent2 3 13" xfId="2349" xr:uid="{00000000-0005-0000-0000-0000B4000000}"/>
    <cellStyle name="20% - Accent2 3 14" xfId="2350" xr:uid="{00000000-0005-0000-0000-0000B5000000}"/>
    <cellStyle name="20% - Accent2 3 15" xfId="2351" xr:uid="{00000000-0005-0000-0000-0000B6000000}"/>
    <cellStyle name="20% - Accent2 3 16" xfId="2352" xr:uid="{00000000-0005-0000-0000-0000B7000000}"/>
    <cellStyle name="20% - Accent2 3 17" xfId="2353" xr:uid="{00000000-0005-0000-0000-0000B8000000}"/>
    <cellStyle name="20% - Accent2 3 18" xfId="2354" xr:uid="{00000000-0005-0000-0000-0000B9000000}"/>
    <cellStyle name="20% - Accent2 3 19" xfId="2355" xr:uid="{00000000-0005-0000-0000-0000BA000000}"/>
    <cellStyle name="20% - Accent2 3 2" xfId="45" xr:uid="{00000000-0005-0000-0000-0000BB000000}"/>
    <cellStyle name="20% - Accent2 3 2 2" xfId="2356" xr:uid="{00000000-0005-0000-0000-0000BC000000}"/>
    <cellStyle name="20% - Accent2 3 20" xfId="2357" xr:uid="{00000000-0005-0000-0000-0000BD000000}"/>
    <cellStyle name="20% - Accent2 3 21" xfId="2358" xr:uid="{00000000-0005-0000-0000-0000BE000000}"/>
    <cellStyle name="20% - Accent2 3 22" xfId="2359" xr:uid="{00000000-0005-0000-0000-0000BF000000}"/>
    <cellStyle name="20% - Accent2 3 23" xfId="2360" xr:uid="{00000000-0005-0000-0000-0000C0000000}"/>
    <cellStyle name="20% - Accent2 3 24" xfId="2361" xr:uid="{00000000-0005-0000-0000-0000C1000000}"/>
    <cellStyle name="20% - Accent2 3 25" xfId="2362" xr:uid="{00000000-0005-0000-0000-0000C2000000}"/>
    <cellStyle name="20% - Accent2 3 26" xfId="2363" xr:uid="{00000000-0005-0000-0000-0000C3000000}"/>
    <cellStyle name="20% - Accent2 3 3" xfId="2364" xr:uid="{00000000-0005-0000-0000-0000C4000000}"/>
    <cellStyle name="20% - Accent2 3 4" xfId="2365" xr:uid="{00000000-0005-0000-0000-0000C5000000}"/>
    <cellStyle name="20% - Accent2 3 5" xfId="2366" xr:uid="{00000000-0005-0000-0000-0000C6000000}"/>
    <cellStyle name="20% - Accent2 3 6" xfId="2367" xr:uid="{00000000-0005-0000-0000-0000C7000000}"/>
    <cellStyle name="20% - Accent2 3 7" xfId="2368" xr:uid="{00000000-0005-0000-0000-0000C8000000}"/>
    <cellStyle name="20% - Accent2 3 8" xfId="2369" xr:uid="{00000000-0005-0000-0000-0000C9000000}"/>
    <cellStyle name="20% - Accent2 3 9" xfId="2370" xr:uid="{00000000-0005-0000-0000-0000CA000000}"/>
    <cellStyle name="20% - Accent2 3_Manual Consol" xfId="2371" xr:uid="{00000000-0005-0000-0000-0000CB000000}"/>
    <cellStyle name="20% - Accent2 4" xfId="46" xr:uid="{00000000-0005-0000-0000-0000CC000000}"/>
    <cellStyle name="20% - Accent2 4 2" xfId="47" xr:uid="{00000000-0005-0000-0000-0000CD000000}"/>
    <cellStyle name="20% - Accent2 5" xfId="48" xr:uid="{00000000-0005-0000-0000-0000CE000000}"/>
    <cellStyle name="20% - Accent2 5 2" xfId="49" xr:uid="{00000000-0005-0000-0000-0000CF000000}"/>
    <cellStyle name="20% - Accent2 5 2 2" xfId="773" xr:uid="{00000000-0005-0000-0000-0000D0000000}"/>
    <cellStyle name="20% - Accent2 5 3" xfId="772" xr:uid="{00000000-0005-0000-0000-0000D1000000}"/>
    <cellStyle name="20% - Accent2 5_CF" xfId="2372" xr:uid="{00000000-0005-0000-0000-0000D2000000}"/>
    <cellStyle name="20% - Accent2 6" xfId="774" xr:uid="{00000000-0005-0000-0000-0000D3000000}"/>
    <cellStyle name="20% - Accent2 6 2" xfId="775" xr:uid="{00000000-0005-0000-0000-0000D4000000}"/>
    <cellStyle name="20% - Accent2 6_CF" xfId="2373" xr:uid="{00000000-0005-0000-0000-0000D5000000}"/>
    <cellStyle name="20% - Accent2 7" xfId="776" xr:uid="{00000000-0005-0000-0000-0000D6000000}"/>
    <cellStyle name="20% - Accent2 8" xfId="777" xr:uid="{00000000-0005-0000-0000-0000D7000000}"/>
    <cellStyle name="20% - Accent2 9" xfId="778" xr:uid="{00000000-0005-0000-0000-0000D8000000}"/>
    <cellStyle name="20% - Accent3 10" xfId="779" xr:uid="{00000000-0005-0000-0000-0000D9000000}"/>
    <cellStyle name="20% - Accent3 11" xfId="2099" xr:uid="{00000000-0005-0000-0000-0000DA000000}"/>
    <cellStyle name="20% - Accent3 2" xfId="50" xr:uid="{00000000-0005-0000-0000-0000DB000000}"/>
    <cellStyle name="20% - Accent3 2 2" xfId="51" xr:uid="{00000000-0005-0000-0000-0000DC000000}"/>
    <cellStyle name="20% - Accent3 2 2 10" xfId="2374" xr:uid="{00000000-0005-0000-0000-0000DD000000}"/>
    <cellStyle name="20% - Accent3 2 2 11" xfId="2375" xr:uid="{00000000-0005-0000-0000-0000DE000000}"/>
    <cellStyle name="20% - Accent3 2 2 12" xfId="2376" xr:uid="{00000000-0005-0000-0000-0000DF000000}"/>
    <cellStyle name="20% - Accent3 2 2 13" xfId="2377" xr:uid="{00000000-0005-0000-0000-0000E0000000}"/>
    <cellStyle name="20% - Accent3 2 2 14" xfId="2378" xr:uid="{00000000-0005-0000-0000-0000E1000000}"/>
    <cellStyle name="20% - Accent3 2 2 15" xfId="2379" xr:uid="{00000000-0005-0000-0000-0000E2000000}"/>
    <cellStyle name="20% - Accent3 2 2 16" xfId="2380" xr:uid="{00000000-0005-0000-0000-0000E3000000}"/>
    <cellStyle name="20% - Accent3 2 2 17" xfId="2381" xr:uid="{00000000-0005-0000-0000-0000E4000000}"/>
    <cellStyle name="20% - Accent3 2 2 18" xfId="2382" xr:uid="{00000000-0005-0000-0000-0000E5000000}"/>
    <cellStyle name="20% - Accent3 2 2 19" xfId="2383" xr:uid="{00000000-0005-0000-0000-0000E6000000}"/>
    <cellStyle name="20% - Accent3 2 2 2" xfId="2384" xr:uid="{00000000-0005-0000-0000-0000E7000000}"/>
    <cellStyle name="20% - Accent3 2 2 20" xfId="2385" xr:uid="{00000000-0005-0000-0000-0000E8000000}"/>
    <cellStyle name="20% - Accent3 2 2 21" xfId="2386" xr:uid="{00000000-0005-0000-0000-0000E9000000}"/>
    <cellStyle name="20% - Accent3 2 2 22" xfId="2387" xr:uid="{00000000-0005-0000-0000-0000EA000000}"/>
    <cellStyle name="20% - Accent3 2 2 23" xfId="2388" xr:uid="{00000000-0005-0000-0000-0000EB000000}"/>
    <cellStyle name="20% - Accent3 2 2 24" xfId="2389" xr:uid="{00000000-0005-0000-0000-0000EC000000}"/>
    <cellStyle name="20% - Accent3 2 2 25" xfId="2390" xr:uid="{00000000-0005-0000-0000-0000ED000000}"/>
    <cellStyle name="20% - Accent3 2 2 26" xfId="2391" xr:uid="{00000000-0005-0000-0000-0000EE000000}"/>
    <cellStyle name="20% - Accent3 2 2 27" xfId="780" xr:uid="{00000000-0005-0000-0000-0000EF000000}"/>
    <cellStyle name="20% - Accent3 2 2 3" xfId="2392" xr:uid="{00000000-0005-0000-0000-0000F0000000}"/>
    <cellStyle name="20% - Accent3 2 2 4" xfId="2393" xr:uid="{00000000-0005-0000-0000-0000F1000000}"/>
    <cellStyle name="20% - Accent3 2 2 5" xfId="2394" xr:uid="{00000000-0005-0000-0000-0000F2000000}"/>
    <cellStyle name="20% - Accent3 2 2 6" xfId="2395" xr:uid="{00000000-0005-0000-0000-0000F3000000}"/>
    <cellStyle name="20% - Accent3 2 2 7" xfId="2396" xr:uid="{00000000-0005-0000-0000-0000F4000000}"/>
    <cellStyle name="20% - Accent3 2 2 8" xfId="2397" xr:uid="{00000000-0005-0000-0000-0000F5000000}"/>
    <cellStyle name="20% - Accent3 2 2 9" xfId="2398" xr:uid="{00000000-0005-0000-0000-0000F6000000}"/>
    <cellStyle name="20% - Accent3 2 2_Manual Consol" xfId="2399" xr:uid="{00000000-0005-0000-0000-0000F7000000}"/>
    <cellStyle name="20% - Accent3 2_Acq input" xfId="2132" xr:uid="{00000000-0005-0000-0000-0000F8000000}"/>
    <cellStyle name="20% - Accent3 3" xfId="52" xr:uid="{00000000-0005-0000-0000-0000F9000000}"/>
    <cellStyle name="20% - Accent3 3 10" xfId="2400" xr:uid="{00000000-0005-0000-0000-0000FA000000}"/>
    <cellStyle name="20% - Accent3 3 11" xfId="2401" xr:uid="{00000000-0005-0000-0000-0000FB000000}"/>
    <cellStyle name="20% - Accent3 3 12" xfId="2402" xr:uid="{00000000-0005-0000-0000-0000FC000000}"/>
    <cellStyle name="20% - Accent3 3 13" xfId="2403" xr:uid="{00000000-0005-0000-0000-0000FD000000}"/>
    <cellStyle name="20% - Accent3 3 14" xfId="2404" xr:uid="{00000000-0005-0000-0000-0000FE000000}"/>
    <cellStyle name="20% - Accent3 3 15" xfId="2405" xr:uid="{00000000-0005-0000-0000-0000FF000000}"/>
    <cellStyle name="20% - Accent3 3 16" xfId="2406" xr:uid="{00000000-0005-0000-0000-000000010000}"/>
    <cellStyle name="20% - Accent3 3 17" xfId="2407" xr:uid="{00000000-0005-0000-0000-000001010000}"/>
    <cellStyle name="20% - Accent3 3 18" xfId="2408" xr:uid="{00000000-0005-0000-0000-000002010000}"/>
    <cellStyle name="20% - Accent3 3 19" xfId="2409" xr:uid="{00000000-0005-0000-0000-000003010000}"/>
    <cellStyle name="20% - Accent3 3 2" xfId="53" xr:uid="{00000000-0005-0000-0000-000004010000}"/>
    <cellStyle name="20% - Accent3 3 2 2" xfId="2410" xr:uid="{00000000-0005-0000-0000-000005010000}"/>
    <cellStyle name="20% - Accent3 3 20" xfId="2411" xr:uid="{00000000-0005-0000-0000-000006010000}"/>
    <cellStyle name="20% - Accent3 3 21" xfId="2412" xr:uid="{00000000-0005-0000-0000-000007010000}"/>
    <cellStyle name="20% - Accent3 3 22" xfId="2413" xr:uid="{00000000-0005-0000-0000-000008010000}"/>
    <cellStyle name="20% - Accent3 3 23" xfId="2414" xr:uid="{00000000-0005-0000-0000-000009010000}"/>
    <cellStyle name="20% - Accent3 3 24" xfId="2415" xr:uid="{00000000-0005-0000-0000-00000A010000}"/>
    <cellStyle name="20% - Accent3 3 25" xfId="2416" xr:uid="{00000000-0005-0000-0000-00000B010000}"/>
    <cellStyle name="20% - Accent3 3 26" xfId="2417" xr:uid="{00000000-0005-0000-0000-00000C010000}"/>
    <cellStyle name="20% - Accent3 3 3" xfId="2418" xr:uid="{00000000-0005-0000-0000-00000D010000}"/>
    <cellStyle name="20% - Accent3 3 4" xfId="2419" xr:uid="{00000000-0005-0000-0000-00000E010000}"/>
    <cellStyle name="20% - Accent3 3 5" xfId="2420" xr:uid="{00000000-0005-0000-0000-00000F010000}"/>
    <cellStyle name="20% - Accent3 3 6" xfId="2421" xr:uid="{00000000-0005-0000-0000-000010010000}"/>
    <cellStyle name="20% - Accent3 3 7" xfId="2422" xr:uid="{00000000-0005-0000-0000-000011010000}"/>
    <cellStyle name="20% - Accent3 3 8" xfId="2423" xr:uid="{00000000-0005-0000-0000-000012010000}"/>
    <cellStyle name="20% - Accent3 3 9" xfId="2424" xr:uid="{00000000-0005-0000-0000-000013010000}"/>
    <cellStyle name="20% - Accent3 3_Manual Consol" xfId="2425" xr:uid="{00000000-0005-0000-0000-000014010000}"/>
    <cellStyle name="20% - Accent3 4" xfId="54" xr:uid="{00000000-0005-0000-0000-000015010000}"/>
    <cellStyle name="20% - Accent3 4 2" xfId="55" xr:uid="{00000000-0005-0000-0000-000016010000}"/>
    <cellStyle name="20% - Accent3 5" xfId="56" xr:uid="{00000000-0005-0000-0000-000017010000}"/>
    <cellStyle name="20% - Accent3 5 2" xfId="57" xr:uid="{00000000-0005-0000-0000-000018010000}"/>
    <cellStyle name="20% - Accent3 5 2 2" xfId="782" xr:uid="{00000000-0005-0000-0000-000019010000}"/>
    <cellStyle name="20% - Accent3 5 3" xfId="781" xr:uid="{00000000-0005-0000-0000-00001A010000}"/>
    <cellStyle name="20% - Accent3 5_CF" xfId="2426" xr:uid="{00000000-0005-0000-0000-00001B010000}"/>
    <cellStyle name="20% - Accent3 6" xfId="783" xr:uid="{00000000-0005-0000-0000-00001C010000}"/>
    <cellStyle name="20% - Accent3 6 2" xfId="784" xr:uid="{00000000-0005-0000-0000-00001D010000}"/>
    <cellStyle name="20% - Accent3 6_CF" xfId="2427" xr:uid="{00000000-0005-0000-0000-00001E010000}"/>
    <cellStyle name="20% - Accent3 7" xfId="785" xr:uid="{00000000-0005-0000-0000-00001F010000}"/>
    <cellStyle name="20% - Accent3 8" xfId="786" xr:uid="{00000000-0005-0000-0000-000020010000}"/>
    <cellStyle name="20% - Accent3 9" xfId="787" xr:uid="{00000000-0005-0000-0000-000021010000}"/>
    <cellStyle name="20% - Accent4 10" xfId="788" xr:uid="{00000000-0005-0000-0000-000022010000}"/>
    <cellStyle name="20% - Accent4 11" xfId="2100" xr:uid="{00000000-0005-0000-0000-000023010000}"/>
    <cellStyle name="20% - Accent4 2" xfId="58" xr:uid="{00000000-0005-0000-0000-000024010000}"/>
    <cellStyle name="20% - Accent4 2 2" xfId="59" xr:uid="{00000000-0005-0000-0000-000025010000}"/>
    <cellStyle name="20% - Accent4 2 2 10" xfId="2428" xr:uid="{00000000-0005-0000-0000-000026010000}"/>
    <cellStyle name="20% - Accent4 2 2 11" xfId="2429" xr:uid="{00000000-0005-0000-0000-000027010000}"/>
    <cellStyle name="20% - Accent4 2 2 12" xfId="2430" xr:uid="{00000000-0005-0000-0000-000028010000}"/>
    <cellStyle name="20% - Accent4 2 2 13" xfId="2431" xr:uid="{00000000-0005-0000-0000-000029010000}"/>
    <cellStyle name="20% - Accent4 2 2 14" xfId="2432" xr:uid="{00000000-0005-0000-0000-00002A010000}"/>
    <cellStyle name="20% - Accent4 2 2 15" xfId="2433" xr:uid="{00000000-0005-0000-0000-00002B010000}"/>
    <cellStyle name="20% - Accent4 2 2 16" xfId="2434" xr:uid="{00000000-0005-0000-0000-00002C010000}"/>
    <cellStyle name="20% - Accent4 2 2 17" xfId="2435" xr:uid="{00000000-0005-0000-0000-00002D010000}"/>
    <cellStyle name="20% - Accent4 2 2 18" xfId="2436" xr:uid="{00000000-0005-0000-0000-00002E010000}"/>
    <cellStyle name="20% - Accent4 2 2 19" xfId="2437" xr:uid="{00000000-0005-0000-0000-00002F010000}"/>
    <cellStyle name="20% - Accent4 2 2 2" xfId="2438" xr:uid="{00000000-0005-0000-0000-000030010000}"/>
    <cellStyle name="20% - Accent4 2 2 20" xfId="2439" xr:uid="{00000000-0005-0000-0000-000031010000}"/>
    <cellStyle name="20% - Accent4 2 2 21" xfId="2440" xr:uid="{00000000-0005-0000-0000-000032010000}"/>
    <cellStyle name="20% - Accent4 2 2 22" xfId="2441" xr:uid="{00000000-0005-0000-0000-000033010000}"/>
    <cellStyle name="20% - Accent4 2 2 23" xfId="2442" xr:uid="{00000000-0005-0000-0000-000034010000}"/>
    <cellStyle name="20% - Accent4 2 2 24" xfId="2443" xr:uid="{00000000-0005-0000-0000-000035010000}"/>
    <cellStyle name="20% - Accent4 2 2 25" xfId="2444" xr:uid="{00000000-0005-0000-0000-000036010000}"/>
    <cellStyle name="20% - Accent4 2 2 26" xfId="2445" xr:uid="{00000000-0005-0000-0000-000037010000}"/>
    <cellStyle name="20% - Accent4 2 2 27" xfId="789" xr:uid="{00000000-0005-0000-0000-000038010000}"/>
    <cellStyle name="20% - Accent4 2 2 3" xfId="2446" xr:uid="{00000000-0005-0000-0000-000039010000}"/>
    <cellStyle name="20% - Accent4 2 2 4" xfId="2447" xr:uid="{00000000-0005-0000-0000-00003A010000}"/>
    <cellStyle name="20% - Accent4 2 2 5" xfId="2448" xr:uid="{00000000-0005-0000-0000-00003B010000}"/>
    <cellStyle name="20% - Accent4 2 2 6" xfId="2449" xr:uid="{00000000-0005-0000-0000-00003C010000}"/>
    <cellStyle name="20% - Accent4 2 2 7" xfId="2450" xr:uid="{00000000-0005-0000-0000-00003D010000}"/>
    <cellStyle name="20% - Accent4 2 2 8" xfId="2451" xr:uid="{00000000-0005-0000-0000-00003E010000}"/>
    <cellStyle name="20% - Accent4 2 2 9" xfId="2452" xr:uid="{00000000-0005-0000-0000-00003F010000}"/>
    <cellStyle name="20% - Accent4 2 2_Manual Consol" xfId="2453" xr:uid="{00000000-0005-0000-0000-000040010000}"/>
    <cellStyle name="20% - Accent4 2_SouthAfrica BEE" xfId="2454" xr:uid="{00000000-0005-0000-0000-000041010000}"/>
    <cellStyle name="20% - Accent4 3" xfId="60" xr:uid="{00000000-0005-0000-0000-000042010000}"/>
    <cellStyle name="20% - Accent4 3 10" xfId="2455" xr:uid="{00000000-0005-0000-0000-000043010000}"/>
    <cellStyle name="20% - Accent4 3 11" xfId="2456" xr:uid="{00000000-0005-0000-0000-000044010000}"/>
    <cellStyle name="20% - Accent4 3 12" xfId="2457" xr:uid="{00000000-0005-0000-0000-000045010000}"/>
    <cellStyle name="20% - Accent4 3 13" xfId="2458" xr:uid="{00000000-0005-0000-0000-000046010000}"/>
    <cellStyle name="20% - Accent4 3 14" xfId="2459" xr:uid="{00000000-0005-0000-0000-000047010000}"/>
    <cellStyle name="20% - Accent4 3 15" xfId="2460" xr:uid="{00000000-0005-0000-0000-000048010000}"/>
    <cellStyle name="20% - Accent4 3 16" xfId="2461" xr:uid="{00000000-0005-0000-0000-000049010000}"/>
    <cellStyle name="20% - Accent4 3 17" xfId="2462" xr:uid="{00000000-0005-0000-0000-00004A010000}"/>
    <cellStyle name="20% - Accent4 3 18" xfId="2463" xr:uid="{00000000-0005-0000-0000-00004B010000}"/>
    <cellStyle name="20% - Accent4 3 19" xfId="2464" xr:uid="{00000000-0005-0000-0000-00004C010000}"/>
    <cellStyle name="20% - Accent4 3 2" xfId="61" xr:uid="{00000000-0005-0000-0000-00004D010000}"/>
    <cellStyle name="20% - Accent4 3 2 2" xfId="2465" xr:uid="{00000000-0005-0000-0000-00004E010000}"/>
    <cellStyle name="20% - Accent4 3 20" xfId="2466" xr:uid="{00000000-0005-0000-0000-00004F010000}"/>
    <cellStyle name="20% - Accent4 3 21" xfId="2467" xr:uid="{00000000-0005-0000-0000-000050010000}"/>
    <cellStyle name="20% - Accent4 3 22" xfId="2468" xr:uid="{00000000-0005-0000-0000-000051010000}"/>
    <cellStyle name="20% - Accent4 3 23" xfId="2469" xr:uid="{00000000-0005-0000-0000-000052010000}"/>
    <cellStyle name="20% - Accent4 3 24" xfId="2470" xr:uid="{00000000-0005-0000-0000-000053010000}"/>
    <cellStyle name="20% - Accent4 3 25" xfId="2471" xr:uid="{00000000-0005-0000-0000-000054010000}"/>
    <cellStyle name="20% - Accent4 3 26" xfId="2472" xr:uid="{00000000-0005-0000-0000-000055010000}"/>
    <cellStyle name="20% - Accent4 3 3" xfId="2473" xr:uid="{00000000-0005-0000-0000-000056010000}"/>
    <cellStyle name="20% - Accent4 3 4" xfId="2474" xr:uid="{00000000-0005-0000-0000-000057010000}"/>
    <cellStyle name="20% - Accent4 3 5" xfId="2475" xr:uid="{00000000-0005-0000-0000-000058010000}"/>
    <cellStyle name="20% - Accent4 3 6" xfId="2476" xr:uid="{00000000-0005-0000-0000-000059010000}"/>
    <cellStyle name="20% - Accent4 3 7" xfId="2477" xr:uid="{00000000-0005-0000-0000-00005A010000}"/>
    <cellStyle name="20% - Accent4 3 8" xfId="2478" xr:uid="{00000000-0005-0000-0000-00005B010000}"/>
    <cellStyle name="20% - Accent4 3 9" xfId="2479" xr:uid="{00000000-0005-0000-0000-00005C010000}"/>
    <cellStyle name="20% - Accent4 3_Manual Consol" xfId="2480" xr:uid="{00000000-0005-0000-0000-00005D010000}"/>
    <cellStyle name="20% - Accent4 4" xfId="62" xr:uid="{00000000-0005-0000-0000-00005E010000}"/>
    <cellStyle name="20% - Accent4 4 2" xfId="63" xr:uid="{00000000-0005-0000-0000-00005F010000}"/>
    <cellStyle name="20% - Accent4 5" xfId="64" xr:uid="{00000000-0005-0000-0000-000060010000}"/>
    <cellStyle name="20% - Accent4 5 2" xfId="65" xr:uid="{00000000-0005-0000-0000-000061010000}"/>
    <cellStyle name="20% - Accent4 5 2 2" xfId="791" xr:uid="{00000000-0005-0000-0000-000062010000}"/>
    <cellStyle name="20% - Accent4 5 3" xfId="790" xr:uid="{00000000-0005-0000-0000-000063010000}"/>
    <cellStyle name="20% - Accent4 5_CF" xfId="2481" xr:uid="{00000000-0005-0000-0000-000064010000}"/>
    <cellStyle name="20% - Accent4 6" xfId="792" xr:uid="{00000000-0005-0000-0000-000065010000}"/>
    <cellStyle name="20% - Accent4 6 2" xfId="793" xr:uid="{00000000-0005-0000-0000-000066010000}"/>
    <cellStyle name="20% - Accent4 6_CF" xfId="2482" xr:uid="{00000000-0005-0000-0000-000067010000}"/>
    <cellStyle name="20% - Accent4 7" xfId="794" xr:uid="{00000000-0005-0000-0000-000068010000}"/>
    <cellStyle name="20% - Accent4 8" xfId="795" xr:uid="{00000000-0005-0000-0000-000069010000}"/>
    <cellStyle name="20% - Accent4 9" xfId="796" xr:uid="{00000000-0005-0000-0000-00006A010000}"/>
    <cellStyle name="20% - Accent5 10" xfId="797" xr:uid="{00000000-0005-0000-0000-00006B010000}"/>
    <cellStyle name="20% - Accent5 2" xfId="66" xr:uid="{00000000-0005-0000-0000-00006C010000}"/>
    <cellStyle name="20% - Accent5 2 2" xfId="67" xr:uid="{00000000-0005-0000-0000-00006D010000}"/>
    <cellStyle name="20% - Accent5 2 2 10" xfId="2483" xr:uid="{00000000-0005-0000-0000-00006E010000}"/>
    <cellStyle name="20% - Accent5 2 2 11" xfId="2484" xr:uid="{00000000-0005-0000-0000-00006F010000}"/>
    <cellStyle name="20% - Accent5 2 2 12" xfId="2485" xr:uid="{00000000-0005-0000-0000-000070010000}"/>
    <cellStyle name="20% - Accent5 2 2 13" xfId="2486" xr:uid="{00000000-0005-0000-0000-000071010000}"/>
    <cellStyle name="20% - Accent5 2 2 14" xfId="2487" xr:uid="{00000000-0005-0000-0000-000072010000}"/>
    <cellStyle name="20% - Accent5 2 2 15" xfId="2488" xr:uid="{00000000-0005-0000-0000-000073010000}"/>
    <cellStyle name="20% - Accent5 2 2 16" xfId="2489" xr:uid="{00000000-0005-0000-0000-000074010000}"/>
    <cellStyle name="20% - Accent5 2 2 17" xfId="2490" xr:uid="{00000000-0005-0000-0000-000075010000}"/>
    <cellStyle name="20% - Accent5 2 2 18" xfId="2491" xr:uid="{00000000-0005-0000-0000-000076010000}"/>
    <cellStyle name="20% - Accent5 2 2 19" xfId="2492" xr:uid="{00000000-0005-0000-0000-000077010000}"/>
    <cellStyle name="20% - Accent5 2 2 2" xfId="2493" xr:uid="{00000000-0005-0000-0000-000078010000}"/>
    <cellStyle name="20% - Accent5 2 2 20" xfId="2494" xr:uid="{00000000-0005-0000-0000-000079010000}"/>
    <cellStyle name="20% - Accent5 2 2 21" xfId="2495" xr:uid="{00000000-0005-0000-0000-00007A010000}"/>
    <cellStyle name="20% - Accent5 2 2 22" xfId="2496" xr:uid="{00000000-0005-0000-0000-00007B010000}"/>
    <cellStyle name="20% - Accent5 2 2 23" xfId="2497" xr:uid="{00000000-0005-0000-0000-00007C010000}"/>
    <cellStyle name="20% - Accent5 2 2 24" xfId="2498" xr:uid="{00000000-0005-0000-0000-00007D010000}"/>
    <cellStyle name="20% - Accent5 2 2 25" xfId="2499" xr:uid="{00000000-0005-0000-0000-00007E010000}"/>
    <cellStyle name="20% - Accent5 2 2 26" xfId="2500" xr:uid="{00000000-0005-0000-0000-00007F010000}"/>
    <cellStyle name="20% - Accent5 2 2 27" xfId="798" xr:uid="{00000000-0005-0000-0000-000080010000}"/>
    <cellStyle name="20% - Accent5 2 2 3" xfId="2501" xr:uid="{00000000-0005-0000-0000-000081010000}"/>
    <cellStyle name="20% - Accent5 2 2 4" xfId="2502" xr:uid="{00000000-0005-0000-0000-000082010000}"/>
    <cellStyle name="20% - Accent5 2 2 5" xfId="2503" xr:uid="{00000000-0005-0000-0000-000083010000}"/>
    <cellStyle name="20% - Accent5 2 2 6" xfId="2504" xr:uid="{00000000-0005-0000-0000-000084010000}"/>
    <cellStyle name="20% - Accent5 2 2 7" xfId="2505" xr:uid="{00000000-0005-0000-0000-000085010000}"/>
    <cellStyle name="20% - Accent5 2 2 8" xfId="2506" xr:uid="{00000000-0005-0000-0000-000086010000}"/>
    <cellStyle name="20% - Accent5 2 2 9" xfId="2507" xr:uid="{00000000-0005-0000-0000-000087010000}"/>
    <cellStyle name="20% - Accent5 2 2_Manual Consol" xfId="2508" xr:uid="{00000000-0005-0000-0000-000088010000}"/>
    <cellStyle name="20% - Accent5 3" xfId="68" xr:uid="{00000000-0005-0000-0000-000089010000}"/>
    <cellStyle name="20% - Accent5 3 10" xfId="2509" xr:uid="{00000000-0005-0000-0000-00008A010000}"/>
    <cellStyle name="20% - Accent5 3 11" xfId="2510" xr:uid="{00000000-0005-0000-0000-00008B010000}"/>
    <cellStyle name="20% - Accent5 3 12" xfId="2511" xr:uid="{00000000-0005-0000-0000-00008C010000}"/>
    <cellStyle name="20% - Accent5 3 13" xfId="2512" xr:uid="{00000000-0005-0000-0000-00008D010000}"/>
    <cellStyle name="20% - Accent5 3 14" xfId="2513" xr:uid="{00000000-0005-0000-0000-00008E010000}"/>
    <cellStyle name="20% - Accent5 3 15" xfId="2514" xr:uid="{00000000-0005-0000-0000-00008F010000}"/>
    <cellStyle name="20% - Accent5 3 16" xfId="2515" xr:uid="{00000000-0005-0000-0000-000090010000}"/>
    <cellStyle name="20% - Accent5 3 17" xfId="2516" xr:uid="{00000000-0005-0000-0000-000091010000}"/>
    <cellStyle name="20% - Accent5 3 18" xfId="2517" xr:uid="{00000000-0005-0000-0000-000092010000}"/>
    <cellStyle name="20% - Accent5 3 19" xfId="2518" xr:uid="{00000000-0005-0000-0000-000093010000}"/>
    <cellStyle name="20% - Accent5 3 2" xfId="69" xr:uid="{00000000-0005-0000-0000-000094010000}"/>
    <cellStyle name="20% - Accent5 3 20" xfId="2519" xr:uid="{00000000-0005-0000-0000-000095010000}"/>
    <cellStyle name="20% - Accent5 3 21" xfId="2520" xr:uid="{00000000-0005-0000-0000-000096010000}"/>
    <cellStyle name="20% - Accent5 3 22" xfId="2521" xr:uid="{00000000-0005-0000-0000-000097010000}"/>
    <cellStyle name="20% - Accent5 3 23" xfId="2522" xr:uid="{00000000-0005-0000-0000-000098010000}"/>
    <cellStyle name="20% - Accent5 3 24" xfId="2523" xr:uid="{00000000-0005-0000-0000-000099010000}"/>
    <cellStyle name="20% - Accent5 3 25" xfId="2524" xr:uid="{00000000-0005-0000-0000-00009A010000}"/>
    <cellStyle name="20% - Accent5 3 26" xfId="2525" xr:uid="{00000000-0005-0000-0000-00009B010000}"/>
    <cellStyle name="20% - Accent5 3 3" xfId="2526" xr:uid="{00000000-0005-0000-0000-00009C010000}"/>
    <cellStyle name="20% - Accent5 3 4" xfId="2527" xr:uid="{00000000-0005-0000-0000-00009D010000}"/>
    <cellStyle name="20% - Accent5 3 5" xfId="2528" xr:uid="{00000000-0005-0000-0000-00009E010000}"/>
    <cellStyle name="20% - Accent5 3 6" xfId="2529" xr:uid="{00000000-0005-0000-0000-00009F010000}"/>
    <cellStyle name="20% - Accent5 3 7" xfId="2530" xr:uid="{00000000-0005-0000-0000-0000A0010000}"/>
    <cellStyle name="20% - Accent5 3 8" xfId="2531" xr:uid="{00000000-0005-0000-0000-0000A1010000}"/>
    <cellStyle name="20% - Accent5 3 9" xfId="2532" xr:uid="{00000000-0005-0000-0000-0000A2010000}"/>
    <cellStyle name="20% - Accent5 3_Manual Consol" xfId="2533" xr:uid="{00000000-0005-0000-0000-0000A3010000}"/>
    <cellStyle name="20% - Accent5 4" xfId="70" xr:uid="{00000000-0005-0000-0000-0000A4010000}"/>
    <cellStyle name="20% - Accent5 4 2" xfId="71" xr:uid="{00000000-0005-0000-0000-0000A5010000}"/>
    <cellStyle name="20% - Accent5 5" xfId="72" xr:uid="{00000000-0005-0000-0000-0000A6010000}"/>
    <cellStyle name="20% - Accent5 5 2" xfId="73" xr:uid="{00000000-0005-0000-0000-0000A7010000}"/>
    <cellStyle name="20% - Accent5 5 2 2" xfId="800" xr:uid="{00000000-0005-0000-0000-0000A8010000}"/>
    <cellStyle name="20% - Accent5 5 3" xfId="799" xr:uid="{00000000-0005-0000-0000-0000A9010000}"/>
    <cellStyle name="20% - Accent5 5_CF" xfId="2534" xr:uid="{00000000-0005-0000-0000-0000AA010000}"/>
    <cellStyle name="20% - Accent5 6" xfId="801" xr:uid="{00000000-0005-0000-0000-0000AB010000}"/>
    <cellStyle name="20% - Accent5 6 2" xfId="802" xr:uid="{00000000-0005-0000-0000-0000AC010000}"/>
    <cellStyle name="20% - Accent5 6_CF" xfId="2535" xr:uid="{00000000-0005-0000-0000-0000AD010000}"/>
    <cellStyle name="20% - Accent5 7" xfId="803" xr:uid="{00000000-0005-0000-0000-0000AE010000}"/>
    <cellStyle name="20% - Accent5 8" xfId="804" xr:uid="{00000000-0005-0000-0000-0000AF010000}"/>
    <cellStyle name="20% - Accent5 9" xfId="805" xr:uid="{00000000-0005-0000-0000-0000B0010000}"/>
    <cellStyle name="20% - Accent6 10" xfId="806" xr:uid="{00000000-0005-0000-0000-0000B1010000}"/>
    <cellStyle name="20% - Accent6 2" xfId="74" xr:uid="{00000000-0005-0000-0000-0000B2010000}"/>
    <cellStyle name="20% - Accent6 2 2" xfId="75" xr:uid="{00000000-0005-0000-0000-0000B3010000}"/>
    <cellStyle name="20% - Accent6 2 2 10" xfId="2536" xr:uid="{00000000-0005-0000-0000-0000B4010000}"/>
    <cellStyle name="20% - Accent6 2 2 11" xfId="2537" xr:uid="{00000000-0005-0000-0000-0000B5010000}"/>
    <cellStyle name="20% - Accent6 2 2 12" xfId="2538" xr:uid="{00000000-0005-0000-0000-0000B6010000}"/>
    <cellStyle name="20% - Accent6 2 2 13" xfId="2539" xr:uid="{00000000-0005-0000-0000-0000B7010000}"/>
    <cellStyle name="20% - Accent6 2 2 14" xfId="2540" xr:uid="{00000000-0005-0000-0000-0000B8010000}"/>
    <cellStyle name="20% - Accent6 2 2 15" xfId="2541" xr:uid="{00000000-0005-0000-0000-0000B9010000}"/>
    <cellStyle name="20% - Accent6 2 2 16" xfId="2542" xr:uid="{00000000-0005-0000-0000-0000BA010000}"/>
    <cellStyle name="20% - Accent6 2 2 17" xfId="2543" xr:uid="{00000000-0005-0000-0000-0000BB010000}"/>
    <cellStyle name="20% - Accent6 2 2 18" xfId="2544" xr:uid="{00000000-0005-0000-0000-0000BC010000}"/>
    <cellStyle name="20% - Accent6 2 2 19" xfId="2545" xr:uid="{00000000-0005-0000-0000-0000BD010000}"/>
    <cellStyle name="20% - Accent6 2 2 2" xfId="2546" xr:uid="{00000000-0005-0000-0000-0000BE010000}"/>
    <cellStyle name="20% - Accent6 2 2 20" xfId="2547" xr:uid="{00000000-0005-0000-0000-0000BF010000}"/>
    <cellStyle name="20% - Accent6 2 2 21" xfId="2548" xr:uid="{00000000-0005-0000-0000-0000C0010000}"/>
    <cellStyle name="20% - Accent6 2 2 22" xfId="2549" xr:uid="{00000000-0005-0000-0000-0000C1010000}"/>
    <cellStyle name="20% - Accent6 2 2 23" xfId="2550" xr:uid="{00000000-0005-0000-0000-0000C2010000}"/>
    <cellStyle name="20% - Accent6 2 2 24" xfId="2551" xr:uid="{00000000-0005-0000-0000-0000C3010000}"/>
    <cellStyle name="20% - Accent6 2 2 25" xfId="2552" xr:uid="{00000000-0005-0000-0000-0000C4010000}"/>
    <cellStyle name="20% - Accent6 2 2 26" xfId="2553" xr:uid="{00000000-0005-0000-0000-0000C5010000}"/>
    <cellStyle name="20% - Accent6 2 2 27" xfId="807" xr:uid="{00000000-0005-0000-0000-0000C6010000}"/>
    <cellStyle name="20% - Accent6 2 2 3" xfId="2554" xr:uid="{00000000-0005-0000-0000-0000C7010000}"/>
    <cellStyle name="20% - Accent6 2 2 4" xfId="2555" xr:uid="{00000000-0005-0000-0000-0000C8010000}"/>
    <cellStyle name="20% - Accent6 2 2 5" xfId="2556" xr:uid="{00000000-0005-0000-0000-0000C9010000}"/>
    <cellStyle name="20% - Accent6 2 2 6" xfId="2557" xr:uid="{00000000-0005-0000-0000-0000CA010000}"/>
    <cellStyle name="20% - Accent6 2 2 7" xfId="2558" xr:uid="{00000000-0005-0000-0000-0000CB010000}"/>
    <cellStyle name="20% - Accent6 2 2 8" xfId="2559" xr:uid="{00000000-0005-0000-0000-0000CC010000}"/>
    <cellStyle name="20% - Accent6 2 2 9" xfId="2560" xr:uid="{00000000-0005-0000-0000-0000CD010000}"/>
    <cellStyle name="20% - Accent6 2 2_Manual Consol" xfId="2561" xr:uid="{00000000-0005-0000-0000-0000CE010000}"/>
    <cellStyle name="20% - Accent6 3" xfId="76" xr:uid="{00000000-0005-0000-0000-0000CF010000}"/>
    <cellStyle name="20% - Accent6 3 10" xfId="2562" xr:uid="{00000000-0005-0000-0000-0000D0010000}"/>
    <cellStyle name="20% - Accent6 3 11" xfId="2563" xr:uid="{00000000-0005-0000-0000-0000D1010000}"/>
    <cellStyle name="20% - Accent6 3 12" xfId="2564" xr:uid="{00000000-0005-0000-0000-0000D2010000}"/>
    <cellStyle name="20% - Accent6 3 13" xfId="2565" xr:uid="{00000000-0005-0000-0000-0000D3010000}"/>
    <cellStyle name="20% - Accent6 3 14" xfId="2566" xr:uid="{00000000-0005-0000-0000-0000D4010000}"/>
    <cellStyle name="20% - Accent6 3 15" xfId="2567" xr:uid="{00000000-0005-0000-0000-0000D5010000}"/>
    <cellStyle name="20% - Accent6 3 16" xfId="2568" xr:uid="{00000000-0005-0000-0000-0000D6010000}"/>
    <cellStyle name="20% - Accent6 3 17" xfId="2569" xr:uid="{00000000-0005-0000-0000-0000D7010000}"/>
    <cellStyle name="20% - Accent6 3 18" xfId="2570" xr:uid="{00000000-0005-0000-0000-0000D8010000}"/>
    <cellStyle name="20% - Accent6 3 19" xfId="2571" xr:uid="{00000000-0005-0000-0000-0000D9010000}"/>
    <cellStyle name="20% - Accent6 3 2" xfId="77" xr:uid="{00000000-0005-0000-0000-0000DA010000}"/>
    <cellStyle name="20% - Accent6 3 20" xfId="2572" xr:uid="{00000000-0005-0000-0000-0000DB010000}"/>
    <cellStyle name="20% - Accent6 3 21" xfId="2573" xr:uid="{00000000-0005-0000-0000-0000DC010000}"/>
    <cellStyle name="20% - Accent6 3 22" xfId="2574" xr:uid="{00000000-0005-0000-0000-0000DD010000}"/>
    <cellStyle name="20% - Accent6 3 23" xfId="2575" xr:uid="{00000000-0005-0000-0000-0000DE010000}"/>
    <cellStyle name="20% - Accent6 3 24" xfId="2576" xr:uid="{00000000-0005-0000-0000-0000DF010000}"/>
    <cellStyle name="20% - Accent6 3 25" xfId="2577" xr:uid="{00000000-0005-0000-0000-0000E0010000}"/>
    <cellStyle name="20% - Accent6 3 26" xfId="2578" xr:uid="{00000000-0005-0000-0000-0000E1010000}"/>
    <cellStyle name="20% - Accent6 3 3" xfId="2579" xr:uid="{00000000-0005-0000-0000-0000E2010000}"/>
    <cellStyle name="20% - Accent6 3 4" xfId="2580" xr:uid="{00000000-0005-0000-0000-0000E3010000}"/>
    <cellStyle name="20% - Accent6 3 5" xfId="2581" xr:uid="{00000000-0005-0000-0000-0000E4010000}"/>
    <cellStyle name="20% - Accent6 3 6" xfId="2582" xr:uid="{00000000-0005-0000-0000-0000E5010000}"/>
    <cellStyle name="20% - Accent6 3 7" xfId="2583" xr:uid="{00000000-0005-0000-0000-0000E6010000}"/>
    <cellStyle name="20% - Accent6 3 8" xfId="2584" xr:uid="{00000000-0005-0000-0000-0000E7010000}"/>
    <cellStyle name="20% - Accent6 3 9" xfId="2585" xr:uid="{00000000-0005-0000-0000-0000E8010000}"/>
    <cellStyle name="20% - Accent6 3_Manual Consol" xfId="2586" xr:uid="{00000000-0005-0000-0000-0000E9010000}"/>
    <cellStyle name="20% - Accent6 4" xfId="78" xr:uid="{00000000-0005-0000-0000-0000EA010000}"/>
    <cellStyle name="20% - Accent6 4 2" xfId="79" xr:uid="{00000000-0005-0000-0000-0000EB010000}"/>
    <cellStyle name="20% - Accent6 5" xfId="80" xr:uid="{00000000-0005-0000-0000-0000EC010000}"/>
    <cellStyle name="20% - Accent6 5 2" xfId="81" xr:uid="{00000000-0005-0000-0000-0000ED010000}"/>
    <cellStyle name="20% - Accent6 5 2 2" xfId="809" xr:uid="{00000000-0005-0000-0000-0000EE010000}"/>
    <cellStyle name="20% - Accent6 5 3" xfId="808" xr:uid="{00000000-0005-0000-0000-0000EF010000}"/>
    <cellStyle name="20% - Accent6 5_CF" xfId="2587" xr:uid="{00000000-0005-0000-0000-0000F0010000}"/>
    <cellStyle name="20% - Accent6 6" xfId="810" xr:uid="{00000000-0005-0000-0000-0000F1010000}"/>
    <cellStyle name="20% - Accent6 6 2" xfId="811" xr:uid="{00000000-0005-0000-0000-0000F2010000}"/>
    <cellStyle name="20% - Accent6 6_CF" xfId="2588" xr:uid="{00000000-0005-0000-0000-0000F3010000}"/>
    <cellStyle name="20% - Accent6 7" xfId="812" xr:uid="{00000000-0005-0000-0000-0000F4010000}"/>
    <cellStyle name="20% - Accent6 8" xfId="813" xr:uid="{00000000-0005-0000-0000-0000F5010000}"/>
    <cellStyle name="20% - Accent6 9" xfId="814" xr:uid="{00000000-0005-0000-0000-0000F6010000}"/>
    <cellStyle name="20% - Akzent1" xfId="1963" xr:uid="{00000000-0005-0000-0000-0000F7010000}"/>
    <cellStyle name="20% - Akzent2" xfId="1964" xr:uid="{00000000-0005-0000-0000-0000F8010000}"/>
    <cellStyle name="20% - Akzent3" xfId="1965" xr:uid="{00000000-0005-0000-0000-0000F9010000}"/>
    <cellStyle name="20% - Akzent4" xfId="1966" xr:uid="{00000000-0005-0000-0000-0000FA010000}"/>
    <cellStyle name="20% - Akzent5" xfId="1967" xr:uid="{00000000-0005-0000-0000-0000FB010000}"/>
    <cellStyle name="20% - Akzent6" xfId="1968" xr:uid="{00000000-0005-0000-0000-0000FC010000}"/>
    <cellStyle name="20% - Ênfase1" xfId="1969" xr:uid="{00000000-0005-0000-0000-0000FD010000}"/>
    <cellStyle name="20% - Ênfase2" xfId="1970" xr:uid="{00000000-0005-0000-0000-0000FE010000}"/>
    <cellStyle name="20% - Ênfase3" xfId="1971" xr:uid="{00000000-0005-0000-0000-0000FF010000}"/>
    <cellStyle name="20% - Ênfase4" xfId="1972" xr:uid="{00000000-0005-0000-0000-000000020000}"/>
    <cellStyle name="20% - Ênfase5" xfId="1973" xr:uid="{00000000-0005-0000-0000-000001020000}"/>
    <cellStyle name="20% - Ênfase6" xfId="1974" xr:uid="{00000000-0005-0000-0000-000002020000}"/>
    <cellStyle name="20% - Énfasis1" xfId="815" xr:uid="{00000000-0005-0000-0000-000003020000}"/>
    <cellStyle name="20% - Énfasis2" xfId="816" xr:uid="{00000000-0005-0000-0000-000004020000}"/>
    <cellStyle name="20% - Énfasis3" xfId="817" xr:uid="{00000000-0005-0000-0000-000005020000}"/>
    <cellStyle name="20% - Énfasis4" xfId="818" xr:uid="{00000000-0005-0000-0000-000006020000}"/>
    <cellStyle name="20% - Énfasis5" xfId="819" xr:uid="{00000000-0005-0000-0000-000007020000}"/>
    <cellStyle name="20% - Énfasis6" xfId="820" xr:uid="{00000000-0005-0000-0000-000008020000}"/>
    <cellStyle name="40 % - Akzent1" xfId="821" xr:uid="{00000000-0005-0000-0000-000009020000}"/>
    <cellStyle name="40 % - Akzent1 2" xfId="1975" xr:uid="{00000000-0005-0000-0000-00000A020000}"/>
    <cellStyle name="40 % - Akzent2" xfId="822" xr:uid="{00000000-0005-0000-0000-00000B020000}"/>
    <cellStyle name="40 % - Akzent2 2" xfId="1976" xr:uid="{00000000-0005-0000-0000-00000C020000}"/>
    <cellStyle name="40 % - Akzent3" xfId="823" xr:uid="{00000000-0005-0000-0000-00000D020000}"/>
    <cellStyle name="40 % - Akzent3 2" xfId="1977" xr:uid="{00000000-0005-0000-0000-00000E020000}"/>
    <cellStyle name="40 % - Akzent4" xfId="824" xr:uid="{00000000-0005-0000-0000-00000F020000}"/>
    <cellStyle name="40 % - Akzent4 2" xfId="1978" xr:uid="{00000000-0005-0000-0000-000010020000}"/>
    <cellStyle name="40 % - Akzent5" xfId="825" xr:uid="{00000000-0005-0000-0000-000011020000}"/>
    <cellStyle name="40 % - Akzent5 2" xfId="1979" xr:uid="{00000000-0005-0000-0000-000012020000}"/>
    <cellStyle name="40 % - Akzent6" xfId="826" xr:uid="{00000000-0005-0000-0000-000013020000}"/>
    <cellStyle name="40 % - Akzent6 2" xfId="1980" xr:uid="{00000000-0005-0000-0000-000014020000}"/>
    <cellStyle name="40 % - Accent1" xfId="82" xr:uid="{00000000-0005-0000-0000-000015020000}"/>
    <cellStyle name="40 % - Accent1 2" xfId="83" xr:uid="{00000000-0005-0000-0000-000016020000}"/>
    <cellStyle name="40 % - Accent1 3" xfId="827" xr:uid="{00000000-0005-0000-0000-000017020000}"/>
    <cellStyle name="40 % - Accent2" xfId="84" xr:uid="{00000000-0005-0000-0000-000018020000}"/>
    <cellStyle name="40 % - Accent2 2" xfId="85" xr:uid="{00000000-0005-0000-0000-000019020000}"/>
    <cellStyle name="40 % - Accent2 3" xfId="828" xr:uid="{00000000-0005-0000-0000-00001A020000}"/>
    <cellStyle name="40 % - Accent3" xfId="86" xr:uid="{00000000-0005-0000-0000-00001B020000}"/>
    <cellStyle name="40 % - Accent3 2" xfId="87" xr:uid="{00000000-0005-0000-0000-00001C020000}"/>
    <cellStyle name="40 % - Accent3 3" xfId="829" xr:uid="{00000000-0005-0000-0000-00001D020000}"/>
    <cellStyle name="40 % - Accent4" xfId="88" xr:uid="{00000000-0005-0000-0000-00001E020000}"/>
    <cellStyle name="40 % - Accent4 2" xfId="89" xr:uid="{00000000-0005-0000-0000-00001F020000}"/>
    <cellStyle name="40 % - Accent4 3" xfId="830" xr:uid="{00000000-0005-0000-0000-000020020000}"/>
    <cellStyle name="40 % - Accent5" xfId="90" xr:uid="{00000000-0005-0000-0000-000021020000}"/>
    <cellStyle name="40 % - Accent5 2" xfId="91" xr:uid="{00000000-0005-0000-0000-000022020000}"/>
    <cellStyle name="40 % - Accent5 3" xfId="831" xr:uid="{00000000-0005-0000-0000-000023020000}"/>
    <cellStyle name="40 % - Accent6" xfId="92" xr:uid="{00000000-0005-0000-0000-000024020000}"/>
    <cellStyle name="40 % - Accent6 2" xfId="93" xr:uid="{00000000-0005-0000-0000-000025020000}"/>
    <cellStyle name="40 % - Accent6 3" xfId="832" xr:uid="{00000000-0005-0000-0000-000026020000}"/>
    <cellStyle name="40% - Accent1 10" xfId="833" xr:uid="{00000000-0005-0000-0000-000027020000}"/>
    <cellStyle name="40% - Accent1 2" xfId="94" xr:uid="{00000000-0005-0000-0000-000028020000}"/>
    <cellStyle name="40% - Accent1 2 2" xfId="95" xr:uid="{00000000-0005-0000-0000-000029020000}"/>
    <cellStyle name="40% - Accent1 2 2 10" xfId="2589" xr:uid="{00000000-0005-0000-0000-00002A020000}"/>
    <cellStyle name="40% - Accent1 2 2 11" xfId="2590" xr:uid="{00000000-0005-0000-0000-00002B020000}"/>
    <cellStyle name="40% - Accent1 2 2 12" xfId="2591" xr:uid="{00000000-0005-0000-0000-00002C020000}"/>
    <cellStyle name="40% - Accent1 2 2 13" xfId="2592" xr:uid="{00000000-0005-0000-0000-00002D020000}"/>
    <cellStyle name="40% - Accent1 2 2 14" xfId="2593" xr:uid="{00000000-0005-0000-0000-00002E020000}"/>
    <cellStyle name="40% - Accent1 2 2 15" xfId="2594" xr:uid="{00000000-0005-0000-0000-00002F020000}"/>
    <cellStyle name="40% - Accent1 2 2 16" xfId="2595" xr:uid="{00000000-0005-0000-0000-000030020000}"/>
    <cellStyle name="40% - Accent1 2 2 17" xfId="2596" xr:uid="{00000000-0005-0000-0000-000031020000}"/>
    <cellStyle name="40% - Accent1 2 2 18" xfId="2597" xr:uid="{00000000-0005-0000-0000-000032020000}"/>
    <cellStyle name="40% - Accent1 2 2 19" xfId="2598" xr:uid="{00000000-0005-0000-0000-000033020000}"/>
    <cellStyle name="40% - Accent1 2 2 2" xfId="2599" xr:uid="{00000000-0005-0000-0000-000034020000}"/>
    <cellStyle name="40% - Accent1 2 2 20" xfId="2600" xr:uid="{00000000-0005-0000-0000-000035020000}"/>
    <cellStyle name="40% - Accent1 2 2 21" xfId="2601" xr:uid="{00000000-0005-0000-0000-000036020000}"/>
    <cellStyle name="40% - Accent1 2 2 22" xfId="2602" xr:uid="{00000000-0005-0000-0000-000037020000}"/>
    <cellStyle name="40% - Accent1 2 2 23" xfId="2603" xr:uid="{00000000-0005-0000-0000-000038020000}"/>
    <cellStyle name="40% - Accent1 2 2 24" xfId="2604" xr:uid="{00000000-0005-0000-0000-000039020000}"/>
    <cellStyle name="40% - Accent1 2 2 25" xfId="2605" xr:uid="{00000000-0005-0000-0000-00003A020000}"/>
    <cellStyle name="40% - Accent1 2 2 26" xfId="2606" xr:uid="{00000000-0005-0000-0000-00003B020000}"/>
    <cellStyle name="40% - Accent1 2 2 27" xfId="834" xr:uid="{00000000-0005-0000-0000-00003C020000}"/>
    <cellStyle name="40% - Accent1 2 2 3" xfId="2607" xr:uid="{00000000-0005-0000-0000-00003D020000}"/>
    <cellStyle name="40% - Accent1 2 2 4" xfId="2608" xr:uid="{00000000-0005-0000-0000-00003E020000}"/>
    <cellStyle name="40% - Accent1 2 2 5" xfId="2609" xr:uid="{00000000-0005-0000-0000-00003F020000}"/>
    <cellStyle name="40% - Accent1 2 2 6" xfId="2610" xr:uid="{00000000-0005-0000-0000-000040020000}"/>
    <cellStyle name="40% - Accent1 2 2 7" xfId="2611" xr:uid="{00000000-0005-0000-0000-000041020000}"/>
    <cellStyle name="40% - Accent1 2 2 8" xfId="2612" xr:uid="{00000000-0005-0000-0000-000042020000}"/>
    <cellStyle name="40% - Accent1 2 2 9" xfId="2613" xr:uid="{00000000-0005-0000-0000-000043020000}"/>
    <cellStyle name="40% - Accent1 2 2_Manual Consol" xfId="2614" xr:uid="{00000000-0005-0000-0000-000044020000}"/>
    <cellStyle name="40% - Accent1 2_Acq input" xfId="2133" xr:uid="{00000000-0005-0000-0000-000045020000}"/>
    <cellStyle name="40% - Accent1 3" xfId="96" xr:uid="{00000000-0005-0000-0000-000046020000}"/>
    <cellStyle name="40% - Accent1 3 10" xfId="2615" xr:uid="{00000000-0005-0000-0000-000047020000}"/>
    <cellStyle name="40% - Accent1 3 11" xfId="2616" xr:uid="{00000000-0005-0000-0000-000048020000}"/>
    <cellStyle name="40% - Accent1 3 12" xfId="2617" xr:uid="{00000000-0005-0000-0000-000049020000}"/>
    <cellStyle name="40% - Accent1 3 13" xfId="2618" xr:uid="{00000000-0005-0000-0000-00004A020000}"/>
    <cellStyle name="40% - Accent1 3 14" xfId="2619" xr:uid="{00000000-0005-0000-0000-00004B020000}"/>
    <cellStyle name="40% - Accent1 3 15" xfId="2620" xr:uid="{00000000-0005-0000-0000-00004C020000}"/>
    <cellStyle name="40% - Accent1 3 16" xfId="2621" xr:uid="{00000000-0005-0000-0000-00004D020000}"/>
    <cellStyle name="40% - Accent1 3 17" xfId="2622" xr:uid="{00000000-0005-0000-0000-00004E020000}"/>
    <cellStyle name="40% - Accent1 3 18" xfId="2623" xr:uid="{00000000-0005-0000-0000-00004F020000}"/>
    <cellStyle name="40% - Accent1 3 19" xfId="2624" xr:uid="{00000000-0005-0000-0000-000050020000}"/>
    <cellStyle name="40% - Accent1 3 2" xfId="97" xr:uid="{00000000-0005-0000-0000-000051020000}"/>
    <cellStyle name="40% - Accent1 3 2 2" xfId="2625" xr:uid="{00000000-0005-0000-0000-000052020000}"/>
    <cellStyle name="40% - Accent1 3 20" xfId="2626" xr:uid="{00000000-0005-0000-0000-000053020000}"/>
    <cellStyle name="40% - Accent1 3 21" xfId="2627" xr:uid="{00000000-0005-0000-0000-000054020000}"/>
    <cellStyle name="40% - Accent1 3 22" xfId="2628" xr:uid="{00000000-0005-0000-0000-000055020000}"/>
    <cellStyle name="40% - Accent1 3 23" xfId="2629" xr:uid="{00000000-0005-0000-0000-000056020000}"/>
    <cellStyle name="40% - Accent1 3 24" xfId="2630" xr:uid="{00000000-0005-0000-0000-000057020000}"/>
    <cellStyle name="40% - Accent1 3 25" xfId="2631" xr:uid="{00000000-0005-0000-0000-000058020000}"/>
    <cellStyle name="40% - Accent1 3 26" xfId="2632" xr:uid="{00000000-0005-0000-0000-000059020000}"/>
    <cellStyle name="40% - Accent1 3 3" xfId="2633" xr:uid="{00000000-0005-0000-0000-00005A020000}"/>
    <cellStyle name="40% - Accent1 3 4" xfId="2634" xr:uid="{00000000-0005-0000-0000-00005B020000}"/>
    <cellStyle name="40% - Accent1 3 5" xfId="2635" xr:uid="{00000000-0005-0000-0000-00005C020000}"/>
    <cellStyle name="40% - Accent1 3 6" xfId="2636" xr:uid="{00000000-0005-0000-0000-00005D020000}"/>
    <cellStyle name="40% - Accent1 3 7" xfId="2637" xr:uid="{00000000-0005-0000-0000-00005E020000}"/>
    <cellStyle name="40% - Accent1 3 8" xfId="2638" xr:uid="{00000000-0005-0000-0000-00005F020000}"/>
    <cellStyle name="40% - Accent1 3 9" xfId="2639" xr:uid="{00000000-0005-0000-0000-000060020000}"/>
    <cellStyle name="40% - Accent1 3_Manual Consol" xfId="2640" xr:uid="{00000000-0005-0000-0000-000061020000}"/>
    <cellStyle name="40% - Accent1 4" xfId="98" xr:uid="{00000000-0005-0000-0000-000062020000}"/>
    <cellStyle name="40% - Accent1 4 2" xfId="99" xr:uid="{00000000-0005-0000-0000-000063020000}"/>
    <cellStyle name="40% - Accent1 5" xfId="100" xr:uid="{00000000-0005-0000-0000-000064020000}"/>
    <cellStyle name="40% - Accent1 5 2" xfId="101" xr:uid="{00000000-0005-0000-0000-000065020000}"/>
    <cellStyle name="40% - Accent1 5 2 2" xfId="836" xr:uid="{00000000-0005-0000-0000-000066020000}"/>
    <cellStyle name="40% - Accent1 5 3" xfId="835" xr:uid="{00000000-0005-0000-0000-000067020000}"/>
    <cellStyle name="40% - Accent1 5_CF" xfId="2641" xr:uid="{00000000-0005-0000-0000-000068020000}"/>
    <cellStyle name="40% - Accent1 6" xfId="837" xr:uid="{00000000-0005-0000-0000-000069020000}"/>
    <cellStyle name="40% - Accent1 6 2" xfId="838" xr:uid="{00000000-0005-0000-0000-00006A020000}"/>
    <cellStyle name="40% - Accent1 6_CF" xfId="2642" xr:uid="{00000000-0005-0000-0000-00006B020000}"/>
    <cellStyle name="40% - Accent1 7" xfId="839" xr:uid="{00000000-0005-0000-0000-00006C020000}"/>
    <cellStyle name="40% - Accent1 8" xfId="840" xr:uid="{00000000-0005-0000-0000-00006D020000}"/>
    <cellStyle name="40% - Accent1 9" xfId="841" xr:uid="{00000000-0005-0000-0000-00006E020000}"/>
    <cellStyle name="40% - Accent2 10" xfId="842" xr:uid="{00000000-0005-0000-0000-00006F020000}"/>
    <cellStyle name="40% - Accent2 2" xfId="102" xr:uid="{00000000-0005-0000-0000-000070020000}"/>
    <cellStyle name="40% - Accent2 2 2" xfId="103" xr:uid="{00000000-0005-0000-0000-000071020000}"/>
    <cellStyle name="40% - Accent2 2 2 10" xfId="2643" xr:uid="{00000000-0005-0000-0000-000072020000}"/>
    <cellStyle name="40% - Accent2 2 2 11" xfId="2644" xr:uid="{00000000-0005-0000-0000-000073020000}"/>
    <cellStyle name="40% - Accent2 2 2 12" xfId="2645" xr:uid="{00000000-0005-0000-0000-000074020000}"/>
    <cellStyle name="40% - Accent2 2 2 13" xfId="2646" xr:uid="{00000000-0005-0000-0000-000075020000}"/>
    <cellStyle name="40% - Accent2 2 2 14" xfId="2647" xr:uid="{00000000-0005-0000-0000-000076020000}"/>
    <cellStyle name="40% - Accent2 2 2 15" xfId="2648" xr:uid="{00000000-0005-0000-0000-000077020000}"/>
    <cellStyle name="40% - Accent2 2 2 16" xfId="2649" xr:uid="{00000000-0005-0000-0000-000078020000}"/>
    <cellStyle name="40% - Accent2 2 2 17" xfId="2650" xr:uid="{00000000-0005-0000-0000-000079020000}"/>
    <cellStyle name="40% - Accent2 2 2 18" xfId="2651" xr:uid="{00000000-0005-0000-0000-00007A020000}"/>
    <cellStyle name="40% - Accent2 2 2 19" xfId="2652" xr:uid="{00000000-0005-0000-0000-00007B020000}"/>
    <cellStyle name="40% - Accent2 2 2 2" xfId="2653" xr:uid="{00000000-0005-0000-0000-00007C020000}"/>
    <cellStyle name="40% - Accent2 2 2 20" xfId="2654" xr:uid="{00000000-0005-0000-0000-00007D020000}"/>
    <cellStyle name="40% - Accent2 2 2 21" xfId="2655" xr:uid="{00000000-0005-0000-0000-00007E020000}"/>
    <cellStyle name="40% - Accent2 2 2 22" xfId="2656" xr:uid="{00000000-0005-0000-0000-00007F020000}"/>
    <cellStyle name="40% - Accent2 2 2 23" xfId="2657" xr:uid="{00000000-0005-0000-0000-000080020000}"/>
    <cellStyle name="40% - Accent2 2 2 24" xfId="2658" xr:uid="{00000000-0005-0000-0000-000081020000}"/>
    <cellStyle name="40% - Accent2 2 2 25" xfId="2659" xr:uid="{00000000-0005-0000-0000-000082020000}"/>
    <cellStyle name="40% - Accent2 2 2 26" xfId="2660" xr:uid="{00000000-0005-0000-0000-000083020000}"/>
    <cellStyle name="40% - Accent2 2 2 27" xfId="843" xr:uid="{00000000-0005-0000-0000-000084020000}"/>
    <cellStyle name="40% - Accent2 2 2 3" xfId="2661" xr:uid="{00000000-0005-0000-0000-000085020000}"/>
    <cellStyle name="40% - Accent2 2 2 4" xfId="2662" xr:uid="{00000000-0005-0000-0000-000086020000}"/>
    <cellStyle name="40% - Accent2 2 2 5" xfId="2663" xr:uid="{00000000-0005-0000-0000-000087020000}"/>
    <cellStyle name="40% - Accent2 2 2 6" xfId="2664" xr:uid="{00000000-0005-0000-0000-000088020000}"/>
    <cellStyle name="40% - Accent2 2 2 7" xfId="2665" xr:uid="{00000000-0005-0000-0000-000089020000}"/>
    <cellStyle name="40% - Accent2 2 2 8" xfId="2666" xr:uid="{00000000-0005-0000-0000-00008A020000}"/>
    <cellStyle name="40% - Accent2 2 2 9" xfId="2667" xr:uid="{00000000-0005-0000-0000-00008B020000}"/>
    <cellStyle name="40% - Accent2 2 2_Manual Consol" xfId="2668" xr:uid="{00000000-0005-0000-0000-00008C020000}"/>
    <cellStyle name="40% - Accent2 2_Acq input" xfId="2134" xr:uid="{00000000-0005-0000-0000-00008D020000}"/>
    <cellStyle name="40% - Accent2 3" xfId="104" xr:uid="{00000000-0005-0000-0000-00008E020000}"/>
    <cellStyle name="40% - Accent2 3 10" xfId="2669" xr:uid="{00000000-0005-0000-0000-00008F020000}"/>
    <cellStyle name="40% - Accent2 3 11" xfId="2670" xr:uid="{00000000-0005-0000-0000-000090020000}"/>
    <cellStyle name="40% - Accent2 3 12" xfId="2671" xr:uid="{00000000-0005-0000-0000-000091020000}"/>
    <cellStyle name="40% - Accent2 3 13" xfId="2672" xr:uid="{00000000-0005-0000-0000-000092020000}"/>
    <cellStyle name="40% - Accent2 3 14" xfId="2673" xr:uid="{00000000-0005-0000-0000-000093020000}"/>
    <cellStyle name="40% - Accent2 3 15" xfId="2674" xr:uid="{00000000-0005-0000-0000-000094020000}"/>
    <cellStyle name="40% - Accent2 3 16" xfId="2675" xr:uid="{00000000-0005-0000-0000-000095020000}"/>
    <cellStyle name="40% - Accent2 3 17" xfId="2676" xr:uid="{00000000-0005-0000-0000-000096020000}"/>
    <cellStyle name="40% - Accent2 3 18" xfId="2677" xr:uid="{00000000-0005-0000-0000-000097020000}"/>
    <cellStyle name="40% - Accent2 3 19" xfId="2678" xr:uid="{00000000-0005-0000-0000-000098020000}"/>
    <cellStyle name="40% - Accent2 3 2" xfId="105" xr:uid="{00000000-0005-0000-0000-000099020000}"/>
    <cellStyle name="40% - Accent2 3 2 2" xfId="2679" xr:uid="{00000000-0005-0000-0000-00009A020000}"/>
    <cellStyle name="40% - Accent2 3 20" xfId="2680" xr:uid="{00000000-0005-0000-0000-00009B020000}"/>
    <cellStyle name="40% - Accent2 3 21" xfId="2681" xr:uid="{00000000-0005-0000-0000-00009C020000}"/>
    <cellStyle name="40% - Accent2 3 22" xfId="2682" xr:uid="{00000000-0005-0000-0000-00009D020000}"/>
    <cellStyle name="40% - Accent2 3 23" xfId="2683" xr:uid="{00000000-0005-0000-0000-00009E020000}"/>
    <cellStyle name="40% - Accent2 3 24" xfId="2684" xr:uid="{00000000-0005-0000-0000-00009F020000}"/>
    <cellStyle name="40% - Accent2 3 25" xfId="2685" xr:uid="{00000000-0005-0000-0000-0000A0020000}"/>
    <cellStyle name="40% - Accent2 3 26" xfId="2686" xr:uid="{00000000-0005-0000-0000-0000A1020000}"/>
    <cellStyle name="40% - Accent2 3 3" xfId="2687" xr:uid="{00000000-0005-0000-0000-0000A2020000}"/>
    <cellStyle name="40% - Accent2 3 4" xfId="2688" xr:uid="{00000000-0005-0000-0000-0000A3020000}"/>
    <cellStyle name="40% - Accent2 3 5" xfId="2689" xr:uid="{00000000-0005-0000-0000-0000A4020000}"/>
    <cellStyle name="40% - Accent2 3 6" xfId="2690" xr:uid="{00000000-0005-0000-0000-0000A5020000}"/>
    <cellStyle name="40% - Accent2 3 7" xfId="2691" xr:uid="{00000000-0005-0000-0000-0000A6020000}"/>
    <cellStyle name="40% - Accent2 3 8" xfId="2692" xr:uid="{00000000-0005-0000-0000-0000A7020000}"/>
    <cellStyle name="40% - Accent2 3 9" xfId="2693" xr:uid="{00000000-0005-0000-0000-0000A8020000}"/>
    <cellStyle name="40% - Accent2 3_Manual Consol" xfId="2694" xr:uid="{00000000-0005-0000-0000-0000A9020000}"/>
    <cellStyle name="40% - Accent2 4" xfId="106" xr:uid="{00000000-0005-0000-0000-0000AA020000}"/>
    <cellStyle name="40% - Accent2 4 2" xfId="107" xr:uid="{00000000-0005-0000-0000-0000AB020000}"/>
    <cellStyle name="40% - Accent2 5" xfId="108" xr:uid="{00000000-0005-0000-0000-0000AC020000}"/>
    <cellStyle name="40% - Accent2 5 2" xfId="109" xr:uid="{00000000-0005-0000-0000-0000AD020000}"/>
    <cellStyle name="40% - Accent2 5 2 2" xfId="845" xr:uid="{00000000-0005-0000-0000-0000AE020000}"/>
    <cellStyle name="40% - Accent2 5 3" xfId="844" xr:uid="{00000000-0005-0000-0000-0000AF020000}"/>
    <cellStyle name="40% - Accent2 5_CF" xfId="2695" xr:uid="{00000000-0005-0000-0000-0000B0020000}"/>
    <cellStyle name="40% - Accent2 6" xfId="846" xr:uid="{00000000-0005-0000-0000-0000B1020000}"/>
    <cellStyle name="40% - Accent2 6 2" xfId="847" xr:uid="{00000000-0005-0000-0000-0000B2020000}"/>
    <cellStyle name="40% - Accent2 6_CF" xfId="2696" xr:uid="{00000000-0005-0000-0000-0000B3020000}"/>
    <cellStyle name="40% - Accent2 7" xfId="848" xr:uid="{00000000-0005-0000-0000-0000B4020000}"/>
    <cellStyle name="40% - Accent2 8" xfId="849" xr:uid="{00000000-0005-0000-0000-0000B5020000}"/>
    <cellStyle name="40% - Accent2 9" xfId="850" xr:uid="{00000000-0005-0000-0000-0000B6020000}"/>
    <cellStyle name="40% - Accent3 10" xfId="851" xr:uid="{00000000-0005-0000-0000-0000B7020000}"/>
    <cellStyle name="40% - Accent3 11" xfId="2101" xr:uid="{00000000-0005-0000-0000-0000B8020000}"/>
    <cellStyle name="40% - Accent3 2" xfId="110" xr:uid="{00000000-0005-0000-0000-0000B9020000}"/>
    <cellStyle name="40% - Accent3 2 2" xfId="111" xr:uid="{00000000-0005-0000-0000-0000BA020000}"/>
    <cellStyle name="40% - Accent3 2 2 10" xfId="2697" xr:uid="{00000000-0005-0000-0000-0000BB020000}"/>
    <cellStyle name="40% - Accent3 2 2 11" xfId="2698" xr:uid="{00000000-0005-0000-0000-0000BC020000}"/>
    <cellStyle name="40% - Accent3 2 2 12" xfId="2699" xr:uid="{00000000-0005-0000-0000-0000BD020000}"/>
    <cellStyle name="40% - Accent3 2 2 13" xfId="2700" xr:uid="{00000000-0005-0000-0000-0000BE020000}"/>
    <cellStyle name="40% - Accent3 2 2 14" xfId="2701" xr:uid="{00000000-0005-0000-0000-0000BF020000}"/>
    <cellStyle name="40% - Accent3 2 2 15" xfId="2702" xr:uid="{00000000-0005-0000-0000-0000C0020000}"/>
    <cellStyle name="40% - Accent3 2 2 16" xfId="2703" xr:uid="{00000000-0005-0000-0000-0000C1020000}"/>
    <cellStyle name="40% - Accent3 2 2 17" xfId="2704" xr:uid="{00000000-0005-0000-0000-0000C2020000}"/>
    <cellStyle name="40% - Accent3 2 2 18" xfId="2705" xr:uid="{00000000-0005-0000-0000-0000C3020000}"/>
    <cellStyle name="40% - Accent3 2 2 19" xfId="2706" xr:uid="{00000000-0005-0000-0000-0000C4020000}"/>
    <cellStyle name="40% - Accent3 2 2 2" xfId="2707" xr:uid="{00000000-0005-0000-0000-0000C5020000}"/>
    <cellStyle name="40% - Accent3 2 2 20" xfId="2708" xr:uid="{00000000-0005-0000-0000-0000C6020000}"/>
    <cellStyle name="40% - Accent3 2 2 21" xfId="2709" xr:uid="{00000000-0005-0000-0000-0000C7020000}"/>
    <cellStyle name="40% - Accent3 2 2 22" xfId="2710" xr:uid="{00000000-0005-0000-0000-0000C8020000}"/>
    <cellStyle name="40% - Accent3 2 2 23" xfId="2711" xr:uid="{00000000-0005-0000-0000-0000C9020000}"/>
    <cellStyle name="40% - Accent3 2 2 24" xfId="2712" xr:uid="{00000000-0005-0000-0000-0000CA020000}"/>
    <cellStyle name="40% - Accent3 2 2 25" xfId="2713" xr:uid="{00000000-0005-0000-0000-0000CB020000}"/>
    <cellStyle name="40% - Accent3 2 2 26" xfId="2714" xr:uid="{00000000-0005-0000-0000-0000CC020000}"/>
    <cellStyle name="40% - Accent3 2 2 27" xfId="852" xr:uid="{00000000-0005-0000-0000-0000CD020000}"/>
    <cellStyle name="40% - Accent3 2 2 3" xfId="2715" xr:uid="{00000000-0005-0000-0000-0000CE020000}"/>
    <cellStyle name="40% - Accent3 2 2 4" xfId="2716" xr:uid="{00000000-0005-0000-0000-0000CF020000}"/>
    <cellStyle name="40% - Accent3 2 2 5" xfId="2717" xr:uid="{00000000-0005-0000-0000-0000D0020000}"/>
    <cellStyle name="40% - Accent3 2 2 6" xfId="2718" xr:uid="{00000000-0005-0000-0000-0000D1020000}"/>
    <cellStyle name="40% - Accent3 2 2 7" xfId="2719" xr:uid="{00000000-0005-0000-0000-0000D2020000}"/>
    <cellStyle name="40% - Accent3 2 2 8" xfId="2720" xr:uid="{00000000-0005-0000-0000-0000D3020000}"/>
    <cellStyle name="40% - Accent3 2 2 9" xfId="2721" xr:uid="{00000000-0005-0000-0000-0000D4020000}"/>
    <cellStyle name="40% - Accent3 2 2_Manual Consol" xfId="2722" xr:uid="{00000000-0005-0000-0000-0000D5020000}"/>
    <cellStyle name="40% - Accent3 2_Acq input" xfId="2135" xr:uid="{00000000-0005-0000-0000-0000D6020000}"/>
    <cellStyle name="40% - Accent3 3" xfId="112" xr:uid="{00000000-0005-0000-0000-0000D7020000}"/>
    <cellStyle name="40% - Accent3 3 10" xfId="2723" xr:uid="{00000000-0005-0000-0000-0000D8020000}"/>
    <cellStyle name="40% - Accent3 3 11" xfId="2724" xr:uid="{00000000-0005-0000-0000-0000D9020000}"/>
    <cellStyle name="40% - Accent3 3 12" xfId="2725" xr:uid="{00000000-0005-0000-0000-0000DA020000}"/>
    <cellStyle name="40% - Accent3 3 13" xfId="2726" xr:uid="{00000000-0005-0000-0000-0000DB020000}"/>
    <cellStyle name="40% - Accent3 3 14" xfId="2727" xr:uid="{00000000-0005-0000-0000-0000DC020000}"/>
    <cellStyle name="40% - Accent3 3 15" xfId="2728" xr:uid="{00000000-0005-0000-0000-0000DD020000}"/>
    <cellStyle name="40% - Accent3 3 16" xfId="2729" xr:uid="{00000000-0005-0000-0000-0000DE020000}"/>
    <cellStyle name="40% - Accent3 3 17" xfId="2730" xr:uid="{00000000-0005-0000-0000-0000DF020000}"/>
    <cellStyle name="40% - Accent3 3 18" xfId="2731" xr:uid="{00000000-0005-0000-0000-0000E0020000}"/>
    <cellStyle name="40% - Accent3 3 19" xfId="2732" xr:uid="{00000000-0005-0000-0000-0000E1020000}"/>
    <cellStyle name="40% - Accent3 3 2" xfId="113" xr:uid="{00000000-0005-0000-0000-0000E2020000}"/>
    <cellStyle name="40% - Accent3 3 2 2" xfId="2733" xr:uid="{00000000-0005-0000-0000-0000E3020000}"/>
    <cellStyle name="40% - Accent3 3 20" xfId="2734" xr:uid="{00000000-0005-0000-0000-0000E4020000}"/>
    <cellStyle name="40% - Accent3 3 21" xfId="2735" xr:uid="{00000000-0005-0000-0000-0000E5020000}"/>
    <cellStyle name="40% - Accent3 3 22" xfId="2736" xr:uid="{00000000-0005-0000-0000-0000E6020000}"/>
    <cellStyle name="40% - Accent3 3 23" xfId="2737" xr:uid="{00000000-0005-0000-0000-0000E7020000}"/>
    <cellStyle name="40% - Accent3 3 24" xfId="2738" xr:uid="{00000000-0005-0000-0000-0000E8020000}"/>
    <cellStyle name="40% - Accent3 3 25" xfId="2739" xr:uid="{00000000-0005-0000-0000-0000E9020000}"/>
    <cellStyle name="40% - Accent3 3 26" xfId="2740" xr:uid="{00000000-0005-0000-0000-0000EA020000}"/>
    <cellStyle name="40% - Accent3 3 3" xfId="2741" xr:uid="{00000000-0005-0000-0000-0000EB020000}"/>
    <cellStyle name="40% - Accent3 3 4" xfId="2742" xr:uid="{00000000-0005-0000-0000-0000EC020000}"/>
    <cellStyle name="40% - Accent3 3 5" xfId="2743" xr:uid="{00000000-0005-0000-0000-0000ED020000}"/>
    <cellStyle name="40% - Accent3 3 6" xfId="2744" xr:uid="{00000000-0005-0000-0000-0000EE020000}"/>
    <cellStyle name="40% - Accent3 3 7" xfId="2745" xr:uid="{00000000-0005-0000-0000-0000EF020000}"/>
    <cellStyle name="40% - Accent3 3 8" xfId="2746" xr:uid="{00000000-0005-0000-0000-0000F0020000}"/>
    <cellStyle name="40% - Accent3 3 9" xfId="2747" xr:uid="{00000000-0005-0000-0000-0000F1020000}"/>
    <cellStyle name="40% - Accent3 3_Manual Consol" xfId="2748" xr:uid="{00000000-0005-0000-0000-0000F2020000}"/>
    <cellStyle name="40% - Accent3 4" xfId="114" xr:uid="{00000000-0005-0000-0000-0000F3020000}"/>
    <cellStyle name="40% - Accent3 4 2" xfId="115" xr:uid="{00000000-0005-0000-0000-0000F4020000}"/>
    <cellStyle name="40% - Accent3 5" xfId="116" xr:uid="{00000000-0005-0000-0000-0000F5020000}"/>
    <cellStyle name="40% - Accent3 5 2" xfId="117" xr:uid="{00000000-0005-0000-0000-0000F6020000}"/>
    <cellStyle name="40% - Accent3 5 2 2" xfId="854" xr:uid="{00000000-0005-0000-0000-0000F7020000}"/>
    <cellStyle name="40% - Accent3 5 3" xfId="853" xr:uid="{00000000-0005-0000-0000-0000F8020000}"/>
    <cellStyle name="40% - Accent3 5_CF" xfId="2749" xr:uid="{00000000-0005-0000-0000-0000F9020000}"/>
    <cellStyle name="40% - Accent3 6" xfId="855" xr:uid="{00000000-0005-0000-0000-0000FA020000}"/>
    <cellStyle name="40% - Accent3 6 2" xfId="856" xr:uid="{00000000-0005-0000-0000-0000FB020000}"/>
    <cellStyle name="40% - Accent3 6_CF" xfId="2750" xr:uid="{00000000-0005-0000-0000-0000FC020000}"/>
    <cellStyle name="40% - Accent3 7" xfId="857" xr:uid="{00000000-0005-0000-0000-0000FD020000}"/>
    <cellStyle name="40% - Accent3 8" xfId="858" xr:uid="{00000000-0005-0000-0000-0000FE020000}"/>
    <cellStyle name="40% - Accent3 9" xfId="859" xr:uid="{00000000-0005-0000-0000-0000FF020000}"/>
    <cellStyle name="40% - Accent4 10" xfId="860" xr:uid="{00000000-0005-0000-0000-000000030000}"/>
    <cellStyle name="40% - Accent4 11" xfId="2102" xr:uid="{00000000-0005-0000-0000-000001030000}"/>
    <cellStyle name="40% - Accent4 2" xfId="118" xr:uid="{00000000-0005-0000-0000-000002030000}"/>
    <cellStyle name="40% - Accent4 2 2" xfId="119" xr:uid="{00000000-0005-0000-0000-000003030000}"/>
    <cellStyle name="40% - Accent4 2 2 10" xfId="2751" xr:uid="{00000000-0005-0000-0000-000004030000}"/>
    <cellStyle name="40% - Accent4 2 2 11" xfId="2752" xr:uid="{00000000-0005-0000-0000-000005030000}"/>
    <cellStyle name="40% - Accent4 2 2 12" xfId="2753" xr:uid="{00000000-0005-0000-0000-000006030000}"/>
    <cellStyle name="40% - Accent4 2 2 13" xfId="2754" xr:uid="{00000000-0005-0000-0000-000007030000}"/>
    <cellStyle name="40% - Accent4 2 2 14" xfId="2755" xr:uid="{00000000-0005-0000-0000-000008030000}"/>
    <cellStyle name="40% - Accent4 2 2 15" xfId="2756" xr:uid="{00000000-0005-0000-0000-000009030000}"/>
    <cellStyle name="40% - Accent4 2 2 16" xfId="2757" xr:uid="{00000000-0005-0000-0000-00000A030000}"/>
    <cellStyle name="40% - Accent4 2 2 17" xfId="2758" xr:uid="{00000000-0005-0000-0000-00000B030000}"/>
    <cellStyle name="40% - Accent4 2 2 18" xfId="2759" xr:uid="{00000000-0005-0000-0000-00000C030000}"/>
    <cellStyle name="40% - Accent4 2 2 19" xfId="2760" xr:uid="{00000000-0005-0000-0000-00000D030000}"/>
    <cellStyle name="40% - Accent4 2 2 2" xfId="2761" xr:uid="{00000000-0005-0000-0000-00000E030000}"/>
    <cellStyle name="40% - Accent4 2 2 20" xfId="2762" xr:uid="{00000000-0005-0000-0000-00000F030000}"/>
    <cellStyle name="40% - Accent4 2 2 21" xfId="2763" xr:uid="{00000000-0005-0000-0000-000010030000}"/>
    <cellStyle name="40% - Accent4 2 2 22" xfId="2764" xr:uid="{00000000-0005-0000-0000-000011030000}"/>
    <cellStyle name="40% - Accent4 2 2 23" xfId="2765" xr:uid="{00000000-0005-0000-0000-000012030000}"/>
    <cellStyle name="40% - Accent4 2 2 24" xfId="2766" xr:uid="{00000000-0005-0000-0000-000013030000}"/>
    <cellStyle name="40% - Accent4 2 2 25" xfId="2767" xr:uid="{00000000-0005-0000-0000-000014030000}"/>
    <cellStyle name="40% - Accent4 2 2 26" xfId="2768" xr:uid="{00000000-0005-0000-0000-000015030000}"/>
    <cellStyle name="40% - Accent4 2 2 27" xfId="861" xr:uid="{00000000-0005-0000-0000-000016030000}"/>
    <cellStyle name="40% - Accent4 2 2 3" xfId="2769" xr:uid="{00000000-0005-0000-0000-000017030000}"/>
    <cellStyle name="40% - Accent4 2 2 4" xfId="2770" xr:uid="{00000000-0005-0000-0000-000018030000}"/>
    <cellStyle name="40% - Accent4 2 2 5" xfId="2771" xr:uid="{00000000-0005-0000-0000-000019030000}"/>
    <cellStyle name="40% - Accent4 2 2 6" xfId="2772" xr:uid="{00000000-0005-0000-0000-00001A030000}"/>
    <cellStyle name="40% - Accent4 2 2 7" xfId="2773" xr:uid="{00000000-0005-0000-0000-00001B030000}"/>
    <cellStyle name="40% - Accent4 2 2 8" xfId="2774" xr:uid="{00000000-0005-0000-0000-00001C030000}"/>
    <cellStyle name="40% - Accent4 2 2 9" xfId="2775" xr:uid="{00000000-0005-0000-0000-00001D030000}"/>
    <cellStyle name="40% - Accent4 2 2_Manual Consol" xfId="2776" xr:uid="{00000000-0005-0000-0000-00001E030000}"/>
    <cellStyle name="40% - Accent4 2_SouthAfrica BEE" xfId="2777" xr:uid="{00000000-0005-0000-0000-00001F030000}"/>
    <cellStyle name="40% - Accent4 3" xfId="120" xr:uid="{00000000-0005-0000-0000-000020030000}"/>
    <cellStyle name="40% - Accent4 3 10" xfId="2778" xr:uid="{00000000-0005-0000-0000-000021030000}"/>
    <cellStyle name="40% - Accent4 3 11" xfId="2779" xr:uid="{00000000-0005-0000-0000-000022030000}"/>
    <cellStyle name="40% - Accent4 3 12" xfId="2780" xr:uid="{00000000-0005-0000-0000-000023030000}"/>
    <cellStyle name="40% - Accent4 3 13" xfId="2781" xr:uid="{00000000-0005-0000-0000-000024030000}"/>
    <cellStyle name="40% - Accent4 3 14" xfId="2782" xr:uid="{00000000-0005-0000-0000-000025030000}"/>
    <cellStyle name="40% - Accent4 3 15" xfId="2783" xr:uid="{00000000-0005-0000-0000-000026030000}"/>
    <cellStyle name="40% - Accent4 3 16" xfId="2784" xr:uid="{00000000-0005-0000-0000-000027030000}"/>
    <cellStyle name="40% - Accent4 3 17" xfId="2785" xr:uid="{00000000-0005-0000-0000-000028030000}"/>
    <cellStyle name="40% - Accent4 3 18" xfId="2786" xr:uid="{00000000-0005-0000-0000-000029030000}"/>
    <cellStyle name="40% - Accent4 3 19" xfId="2787" xr:uid="{00000000-0005-0000-0000-00002A030000}"/>
    <cellStyle name="40% - Accent4 3 2" xfId="121" xr:uid="{00000000-0005-0000-0000-00002B030000}"/>
    <cellStyle name="40% - Accent4 3 2 2" xfId="2788" xr:uid="{00000000-0005-0000-0000-00002C030000}"/>
    <cellStyle name="40% - Accent4 3 20" xfId="2789" xr:uid="{00000000-0005-0000-0000-00002D030000}"/>
    <cellStyle name="40% - Accent4 3 21" xfId="2790" xr:uid="{00000000-0005-0000-0000-00002E030000}"/>
    <cellStyle name="40% - Accent4 3 22" xfId="2791" xr:uid="{00000000-0005-0000-0000-00002F030000}"/>
    <cellStyle name="40% - Accent4 3 23" xfId="2792" xr:uid="{00000000-0005-0000-0000-000030030000}"/>
    <cellStyle name="40% - Accent4 3 24" xfId="2793" xr:uid="{00000000-0005-0000-0000-000031030000}"/>
    <cellStyle name="40% - Accent4 3 25" xfId="2794" xr:uid="{00000000-0005-0000-0000-000032030000}"/>
    <cellStyle name="40% - Accent4 3 26" xfId="2795" xr:uid="{00000000-0005-0000-0000-000033030000}"/>
    <cellStyle name="40% - Accent4 3 3" xfId="2796" xr:uid="{00000000-0005-0000-0000-000034030000}"/>
    <cellStyle name="40% - Accent4 3 4" xfId="2797" xr:uid="{00000000-0005-0000-0000-000035030000}"/>
    <cellStyle name="40% - Accent4 3 5" xfId="2798" xr:uid="{00000000-0005-0000-0000-000036030000}"/>
    <cellStyle name="40% - Accent4 3 6" xfId="2799" xr:uid="{00000000-0005-0000-0000-000037030000}"/>
    <cellStyle name="40% - Accent4 3 7" xfId="2800" xr:uid="{00000000-0005-0000-0000-000038030000}"/>
    <cellStyle name="40% - Accent4 3 8" xfId="2801" xr:uid="{00000000-0005-0000-0000-000039030000}"/>
    <cellStyle name="40% - Accent4 3 9" xfId="2802" xr:uid="{00000000-0005-0000-0000-00003A030000}"/>
    <cellStyle name="40% - Accent4 3_Manual Consol" xfId="2803" xr:uid="{00000000-0005-0000-0000-00003B030000}"/>
    <cellStyle name="40% - Accent4 4" xfId="122" xr:uid="{00000000-0005-0000-0000-00003C030000}"/>
    <cellStyle name="40% - Accent4 4 2" xfId="123" xr:uid="{00000000-0005-0000-0000-00003D030000}"/>
    <cellStyle name="40% - Accent4 5" xfId="124" xr:uid="{00000000-0005-0000-0000-00003E030000}"/>
    <cellStyle name="40% - Accent4 5 2" xfId="125" xr:uid="{00000000-0005-0000-0000-00003F030000}"/>
    <cellStyle name="40% - Accent4 5 2 2" xfId="863" xr:uid="{00000000-0005-0000-0000-000040030000}"/>
    <cellStyle name="40% - Accent4 5 3" xfId="862" xr:uid="{00000000-0005-0000-0000-000041030000}"/>
    <cellStyle name="40% - Accent4 5_CF" xfId="2804" xr:uid="{00000000-0005-0000-0000-000042030000}"/>
    <cellStyle name="40% - Accent4 6" xfId="864" xr:uid="{00000000-0005-0000-0000-000043030000}"/>
    <cellStyle name="40% - Accent4 6 2" xfId="865" xr:uid="{00000000-0005-0000-0000-000044030000}"/>
    <cellStyle name="40% - Accent4 6_CF" xfId="2805" xr:uid="{00000000-0005-0000-0000-000045030000}"/>
    <cellStyle name="40% - Accent4 7" xfId="866" xr:uid="{00000000-0005-0000-0000-000046030000}"/>
    <cellStyle name="40% - Accent4 8" xfId="867" xr:uid="{00000000-0005-0000-0000-000047030000}"/>
    <cellStyle name="40% - Accent4 9" xfId="868" xr:uid="{00000000-0005-0000-0000-000048030000}"/>
    <cellStyle name="40% - Accent5 10" xfId="869" xr:uid="{00000000-0005-0000-0000-000049030000}"/>
    <cellStyle name="40% - Accent5 2" xfId="126" xr:uid="{00000000-0005-0000-0000-00004A030000}"/>
    <cellStyle name="40% - Accent5 2 2" xfId="127" xr:uid="{00000000-0005-0000-0000-00004B030000}"/>
    <cellStyle name="40% - Accent5 2 2 10" xfId="2806" xr:uid="{00000000-0005-0000-0000-00004C030000}"/>
    <cellStyle name="40% - Accent5 2 2 11" xfId="2807" xr:uid="{00000000-0005-0000-0000-00004D030000}"/>
    <cellStyle name="40% - Accent5 2 2 12" xfId="2808" xr:uid="{00000000-0005-0000-0000-00004E030000}"/>
    <cellStyle name="40% - Accent5 2 2 13" xfId="2809" xr:uid="{00000000-0005-0000-0000-00004F030000}"/>
    <cellStyle name="40% - Accent5 2 2 14" xfId="2810" xr:uid="{00000000-0005-0000-0000-000050030000}"/>
    <cellStyle name="40% - Accent5 2 2 15" xfId="2811" xr:uid="{00000000-0005-0000-0000-000051030000}"/>
    <cellStyle name="40% - Accent5 2 2 16" xfId="2812" xr:uid="{00000000-0005-0000-0000-000052030000}"/>
    <cellStyle name="40% - Accent5 2 2 17" xfId="2813" xr:uid="{00000000-0005-0000-0000-000053030000}"/>
    <cellStyle name="40% - Accent5 2 2 18" xfId="2814" xr:uid="{00000000-0005-0000-0000-000054030000}"/>
    <cellStyle name="40% - Accent5 2 2 19" xfId="2815" xr:uid="{00000000-0005-0000-0000-000055030000}"/>
    <cellStyle name="40% - Accent5 2 2 2" xfId="2816" xr:uid="{00000000-0005-0000-0000-000056030000}"/>
    <cellStyle name="40% - Accent5 2 2 20" xfId="2817" xr:uid="{00000000-0005-0000-0000-000057030000}"/>
    <cellStyle name="40% - Accent5 2 2 21" xfId="2818" xr:uid="{00000000-0005-0000-0000-000058030000}"/>
    <cellStyle name="40% - Accent5 2 2 22" xfId="2819" xr:uid="{00000000-0005-0000-0000-000059030000}"/>
    <cellStyle name="40% - Accent5 2 2 23" xfId="2820" xr:uid="{00000000-0005-0000-0000-00005A030000}"/>
    <cellStyle name="40% - Accent5 2 2 24" xfId="2821" xr:uid="{00000000-0005-0000-0000-00005B030000}"/>
    <cellStyle name="40% - Accent5 2 2 25" xfId="2822" xr:uid="{00000000-0005-0000-0000-00005C030000}"/>
    <cellStyle name="40% - Accent5 2 2 26" xfId="2823" xr:uid="{00000000-0005-0000-0000-00005D030000}"/>
    <cellStyle name="40% - Accent5 2 2 27" xfId="870" xr:uid="{00000000-0005-0000-0000-00005E030000}"/>
    <cellStyle name="40% - Accent5 2 2 3" xfId="2824" xr:uid="{00000000-0005-0000-0000-00005F030000}"/>
    <cellStyle name="40% - Accent5 2 2 4" xfId="2825" xr:uid="{00000000-0005-0000-0000-000060030000}"/>
    <cellStyle name="40% - Accent5 2 2 5" xfId="2826" xr:uid="{00000000-0005-0000-0000-000061030000}"/>
    <cellStyle name="40% - Accent5 2 2 6" xfId="2827" xr:uid="{00000000-0005-0000-0000-000062030000}"/>
    <cellStyle name="40% - Accent5 2 2 7" xfId="2828" xr:uid="{00000000-0005-0000-0000-000063030000}"/>
    <cellStyle name="40% - Accent5 2 2 8" xfId="2829" xr:uid="{00000000-0005-0000-0000-000064030000}"/>
    <cellStyle name="40% - Accent5 2 2 9" xfId="2830" xr:uid="{00000000-0005-0000-0000-000065030000}"/>
    <cellStyle name="40% - Accent5 2 2_Manual Consol" xfId="2831" xr:uid="{00000000-0005-0000-0000-000066030000}"/>
    <cellStyle name="40% - Accent5 2_Acq input" xfId="2136" xr:uid="{00000000-0005-0000-0000-000067030000}"/>
    <cellStyle name="40% - Accent5 3" xfId="128" xr:uid="{00000000-0005-0000-0000-000068030000}"/>
    <cellStyle name="40% - Accent5 3 10" xfId="2832" xr:uid="{00000000-0005-0000-0000-000069030000}"/>
    <cellStyle name="40% - Accent5 3 11" xfId="2833" xr:uid="{00000000-0005-0000-0000-00006A030000}"/>
    <cellStyle name="40% - Accent5 3 12" xfId="2834" xr:uid="{00000000-0005-0000-0000-00006B030000}"/>
    <cellStyle name="40% - Accent5 3 13" xfId="2835" xr:uid="{00000000-0005-0000-0000-00006C030000}"/>
    <cellStyle name="40% - Accent5 3 14" xfId="2836" xr:uid="{00000000-0005-0000-0000-00006D030000}"/>
    <cellStyle name="40% - Accent5 3 15" xfId="2837" xr:uid="{00000000-0005-0000-0000-00006E030000}"/>
    <cellStyle name="40% - Accent5 3 16" xfId="2838" xr:uid="{00000000-0005-0000-0000-00006F030000}"/>
    <cellStyle name="40% - Accent5 3 17" xfId="2839" xr:uid="{00000000-0005-0000-0000-000070030000}"/>
    <cellStyle name="40% - Accent5 3 18" xfId="2840" xr:uid="{00000000-0005-0000-0000-000071030000}"/>
    <cellStyle name="40% - Accent5 3 19" xfId="2841" xr:uid="{00000000-0005-0000-0000-000072030000}"/>
    <cellStyle name="40% - Accent5 3 2" xfId="129" xr:uid="{00000000-0005-0000-0000-000073030000}"/>
    <cellStyle name="40% - Accent5 3 2 2" xfId="2842" xr:uid="{00000000-0005-0000-0000-000074030000}"/>
    <cellStyle name="40% - Accent5 3 20" xfId="2843" xr:uid="{00000000-0005-0000-0000-000075030000}"/>
    <cellStyle name="40% - Accent5 3 21" xfId="2844" xr:uid="{00000000-0005-0000-0000-000076030000}"/>
    <cellStyle name="40% - Accent5 3 22" xfId="2845" xr:uid="{00000000-0005-0000-0000-000077030000}"/>
    <cellStyle name="40% - Accent5 3 23" xfId="2846" xr:uid="{00000000-0005-0000-0000-000078030000}"/>
    <cellStyle name="40% - Accent5 3 24" xfId="2847" xr:uid="{00000000-0005-0000-0000-000079030000}"/>
    <cellStyle name="40% - Accent5 3 25" xfId="2848" xr:uid="{00000000-0005-0000-0000-00007A030000}"/>
    <cellStyle name="40% - Accent5 3 26" xfId="2849" xr:uid="{00000000-0005-0000-0000-00007B030000}"/>
    <cellStyle name="40% - Accent5 3 3" xfId="2850" xr:uid="{00000000-0005-0000-0000-00007C030000}"/>
    <cellStyle name="40% - Accent5 3 4" xfId="2851" xr:uid="{00000000-0005-0000-0000-00007D030000}"/>
    <cellStyle name="40% - Accent5 3 5" xfId="2852" xr:uid="{00000000-0005-0000-0000-00007E030000}"/>
    <cellStyle name="40% - Accent5 3 6" xfId="2853" xr:uid="{00000000-0005-0000-0000-00007F030000}"/>
    <cellStyle name="40% - Accent5 3 7" xfId="2854" xr:uid="{00000000-0005-0000-0000-000080030000}"/>
    <cellStyle name="40% - Accent5 3 8" xfId="2855" xr:uid="{00000000-0005-0000-0000-000081030000}"/>
    <cellStyle name="40% - Accent5 3 9" xfId="2856" xr:uid="{00000000-0005-0000-0000-000082030000}"/>
    <cellStyle name="40% - Accent5 3_Manual Consol" xfId="2857" xr:uid="{00000000-0005-0000-0000-000083030000}"/>
    <cellStyle name="40% - Accent5 4" xfId="130" xr:uid="{00000000-0005-0000-0000-000084030000}"/>
    <cellStyle name="40% - Accent5 4 2" xfId="131" xr:uid="{00000000-0005-0000-0000-000085030000}"/>
    <cellStyle name="40% - Accent5 5" xfId="132" xr:uid="{00000000-0005-0000-0000-000086030000}"/>
    <cellStyle name="40% - Accent5 5 2" xfId="133" xr:uid="{00000000-0005-0000-0000-000087030000}"/>
    <cellStyle name="40% - Accent5 5 2 2" xfId="872" xr:uid="{00000000-0005-0000-0000-000088030000}"/>
    <cellStyle name="40% - Accent5 5 3" xfId="871" xr:uid="{00000000-0005-0000-0000-000089030000}"/>
    <cellStyle name="40% - Accent5 5_CF" xfId="2858" xr:uid="{00000000-0005-0000-0000-00008A030000}"/>
    <cellStyle name="40% - Accent5 6" xfId="873" xr:uid="{00000000-0005-0000-0000-00008B030000}"/>
    <cellStyle name="40% - Accent5 6 2" xfId="874" xr:uid="{00000000-0005-0000-0000-00008C030000}"/>
    <cellStyle name="40% - Accent5 6_CF" xfId="2859" xr:uid="{00000000-0005-0000-0000-00008D030000}"/>
    <cellStyle name="40% - Accent5 7" xfId="875" xr:uid="{00000000-0005-0000-0000-00008E030000}"/>
    <cellStyle name="40% - Accent5 8" xfId="876" xr:uid="{00000000-0005-0000-0000-00008F030000}"/>
    <cellStyle name="40% - Accent5 9" xfId="877" xr:uid="{00000000-0005-0000-0000-000090030000}"/>
    <cellStyle name="40% - Accent6 10" xfId="878" xr:uid="{00000000-0005-0000-0000-000091030000}"/>
    <cellStyle name="40% - Accent6 11" xfId="2103" xr:uid="{00000000-0005-0000-0000-000092030000}"/>
    <cellStyle name="40% - Accent6 2" xfId="134" xr:uid="{00000000-0005-0000-0000-000093030000}"/>
    <cellStyle name="40% - Accent6 2 2" xfId="135" xr:uid="{00000000-0005-0000-0000-000094030000}"/>
    <cellStyle name="40% - Accent6 2 2 10" xfId="2860" xr:uid="{00000000-0005-0000-0000-000095030000}"/>
    <cellStyle name="40% - Accent6 2 2 11" xfId="2861" xr:uid="{00000000-0005-0000-0000-000096030000}"/>
    <cellStyle name="40% - Accent6 2 2 12" xfId="2862" xr:uid="{00000000-0005-0000-0000-000097030000}"/>
    <cellStyle name="40% - Accent6 2 2 13" xfId="2863" xr:uid="{00000000-0005-0000-0000-000098030000}"/>
    <cellStyle name="40% - Accent6 2 2 14" xfId="2864" xr:uid="{00000000-0005-0000-0000-000099030000}"/>
    <cellStyle name="40% - Accent6 2 2 15" xfId="2865" xr:uid="{00000000-0005-0000-0000-00009A030000}"/>
    <cellStyle name="40% - Accent6 2 2 16" xfId="2866" xr:uid="{00000000-0005-0000-0000-00009B030000}"/>
    <cellStyle name="40% - Accent6 2 2 17" xfId="2867" xr:uid="{00000000-0005-0000-0000-00009C030000}"/>
    <cellStyle name="40% - Accent6 2 2 18" xfId="2868" xr:uid="{00000000-0005-0000-0000-00009D030000}"/>
    <cellStyle name="40% - Accent6 2 2 19" xfId="2869" xr:uid="{00000000-0005-0000-0000-00009E030000}"/>
    <cellStyle name="40% - Accent6 2 2 2" xfId="2870" xr:uid="{00000000-0005-0000-0000-00009F030000}"/>
    <cellStyle name="40% - Accent6 2 2 20" xfId="2871" xr:uid="{00000000-0005-0000-0000-0000A0030000}"/>
    <cellStyle name="40% - Accent6 2 2 21" xfId="2872" xr:uid="{00000000-0005-0000-0000-0000A1030000}"/>
    <cellStyle name="40% - Accent6 2 2 22" xfId="2873" xr:uid="{00000000-0005-0000-0000-0000A2030000}"/>
    <cellStyle name="40% - Accent6 2 2 23" xfId="2874" xr:uid="{00000000-0005-0000-0000-0000A3030000}"/>
    <cellStyle name="40% - Accent6 2 2 24" xfId="2875" xr:uid="{00000000-0005-0000-0000-0000A4030000}"/>
    <cellStyle name="40% - Accent6 2 2 25" xfId="2876" xr:uid="{00000000-0005-0000-0000-0000A5030000}"/>
    <cellStyle name="40% - Accent6 2 2 26" xfId="2877" xr:uid="{00000000-0005-0000-0000-0000A6030000}"/>
    <cellStyle name="40% - Accent6 2 2 27" xfId="879" xr:uid="{00000000-0005-0000-0000-0000A7030000}"/>
    <cellStyle name="40% - Accent6 2 2 3" xfId="2878" xr:uid="{00000000-0005-0000-0000-0000A8030000}"/>
    <cellStyle name="40% - Accent6 2 2 4" xfId="2879" xr:uid="{00000000-0005-0000-0000-0000A9030000}"/>
    <cellStyle name="40% - Accent6 2 2 5" xfId="2880" xr:uid="{00000000-0005-0000-0000-0000AA030000}"/>
    <cellStyle name="40% - Accent6 2 2 6" xfId="2881" xr:uid="{00000000-0005-0000-0000-0000AB030000}"/>
    <cellStyle name="40% - Accent6 2 2 7" xfId="2882" xr:uid="{00000000-0005-0000-0000-0000AC030000}"/>
    <cellStyle name="40% - Accent6 2 2 8" xfId="2883" xr:uid="{00000000-0005-0000-0000-0000AD030000}"/>
    <cellStyle name="40% - Accent6 2 2 9" xfId="2884" xr:uid="{00000000-0005-0000-0000-0000AE030000}"/>
    <cellStyle name="40% - Accent6 2 2_Manual Consol" xfId="2885" xr:uid="{00000000-0005-0000-0000-0000AF030000}"/>
    <cellStyle name="40% - Accent6 2_SouthAfrica BEE" xfId="2886" xr:uid="{00000000-0005-0000-0000-0000B0030000}"/>
    <cellStyle name="40% - Accent6 3" xfId="136" xr:uid="{00000000-0005-0000-0000-0000B1030000}"/>
    <cellStyle name="40% - Accent6 3 10" xfId="2887" xr:uid="{00000000-0005-0000-0000-0000B2030000}"/>
    <cellStyle name="40% - Accent6 3 11" xfId="2888" xr:uid="{00000000-0005-0000-0000-0000B3030000}"/>
    <cellStyle name="40% - Accent6 3 12" xfId="2889" xr:uid="{00000000-0005-0000-0000-0000B4030000}"/>
    <cellStyle name="40% - Accent6 3 13" xfId="2890" xr:uid="{00000000-0005-0000-0000-0000B5030000}"/>
    <cellStyle name="40% - Accent6 3 14" xfId="2891" xr:uid="{00000000-0005-0000-0000-0000B6030000}"/>
    <cellStyle name="40% - Accent6 3 15" xfId="2892" xr:uid="{00000000-0005-0000-0000-0000B7030000}"/>
    <cellStyle name="40% - Accent6 3 16" xfId="2893" xr:uid="{00000000-0005-0000-0000-0000B8030000}"/>
    <cellStyle name="40% - Accent6 3 17" xfId="2894" xr:uid="{00000000-0005-0000-0000-0000B9030000}"/>
    <cellStyle name="40% - Accent6 3 18" xfId="2895" xr:uid="{00000000-0005-0000-0000-0000BA030000}"/>
    <cellStyle name="40% - Accent6 3 19" xfId="2896" xr:uid="{00000000-0005-0000-0000-0000BB030000}"/>
    <cellStyle name="40% - Accent6 3 2" xfId="137" xr:uid="{00000000-0005-0000-0000-0000BC030000}"/>
    <cellStyle name="40% - Accent6 3 2 2" xfId="2897" xr:uid="{00000000-0005-0000-0000-0000BD030000}"/>
    <cellStyle name="40% - Accent6 3 20" xfId="2898" xr:uid="{00000000-0005-0000-0000-0000BE030000}"/>
    <cellStyle name="40% - Accent6 3 21" xfId="2899" xr:uid="{00000000-0005-0000-0000-0000BF030000}"/>
    <cellStyle name="40% - Accent6 3 22" xfId="2900" xr:uid="{00000000-0005-0000-0000-0000C0030000}"/>
    <cellStyle name="40% - Accent6 3 23" xfId="2901" xr:uid="{00000000-0005-0000-0000-0000C1030000}"/>
    <cellStyle name="40% - Accent6 3 24" xfId="2902" xr:uid="{00000000-0005-0000-0000-0000C2030000}"/>
    <cellStyle name="40% - Accent6 3 25" xfId="2903" xr:uid="{00000000-0005-0000-0000-0000C3030000}"/>
    <cellStyle name="40% - Accent6 3 26" xfId="2904" xr:uid="{00000000-0005-0000-0000-0000C4030000}"/>
    <cellStyle name="40% - Accent6 3 3" xfId="2905" xr:uid="{00000000-0005-0000-0000-0000C5030000}"/>
    <cellStyle name="40% - Accent6 3 4" xfId="2906" xr:uid="{00000000-0005-0000-0000-0000C6030000}"/>
    <cellStyle name="40% - Accent6 3 5" xfId="2907" xr:uid="{00000000-0005-0000-0000-0000C7030000}"/>
    <cellStyle name="40% - Accent6 3 6" xfId="2908" xr:uid="{00000000-0005-0000-0000-0000C8030000}"/>
    <cellStyle name="40% - Accent6 3 7" xfId="2909" xr:uid="{00000000-0005-0000-0000-0000C9030000}"/>
    <cellStyle name="40% - Accent6 3 8" xfId="2910" xr:uid="{00000000-0005-0000-0000-0000CA030000}"/>
    <cellStyle name="40% - Accent6 3 9" xfId="2911" xr:uid="{00000000-0005-0000-0000-0000CB030000}"/>
    <cellStyle name="40% - Accent6 3_Manual Consol" xfId="2912" xr:uid="{00000000-0005-0000-0000-0000CC030000}"/>
    <cellStyle name="40% - Accent6 4" xfId="138" xr:uid="{00000000-0005-0000-0000-0000CD030000}"/>
    <cellStyle name="40% - Accent6 4 2" xfId="139" xr:uid="{00000000-0005-0000-0000-0000CE030000}"/>
    <cellStyle name="40% - Accent6 5" xfId="140" xr:uid="{00000000-0005-0000-0000-0000CF030000}"/>
    <cellStyle name="40% - Accent6 5 2" xfId="141" xr:uid="{00000000-0005-0000-0000-0000D0030000}"/>
    <cellStyle name="40% - Accent6 5 2 2" xfId="881" xr:uid="{00000000-0005-0000-0000-0000D1030000}"/>
    <cellStyle name="40% - Accent6 5 3" xfId="880" xr:uid="{00000000-0005-0000-0000-0000D2030000}"/>
    <cellStyle name="40% - Accent6 5_CF" xfId="2913" xr:uid="{00000000-0005-0000-0000-0000D3030000}"/>
    <cellStyle name="40% - Accent6 6" xfId="882" xr:uid="{00000000-0005-0000-0000-0000D4030000}"/>
    <cellStyle name="40% - Accent6 6 2" xfId="883" xr:uid="{00000000-0005-0000-0000-0000D5030000}"/>
    <cellStyle name="40% - Accent6 6_CF" xfId="2914" xr:uid="{00000000-0005-0000-0000-0000D6030000}"/>
    <cellStyle name="40% - Accent6 7" xfId="884" xr:uid="{00000000-0005-0000-0000-0000D7030000}"/>
    <cellStyle name="40% - Accent6 8" xfId="885" xr:uid="{00000000-0005-0000-0000-0000D8030000}"/>
    <cellStyle name="40% - Accent6 9" xfId="886" xr:uid="{00000000-0005-0000-0000-0000D9030000}"/>
    <cellStyle name="40% - Akzent1" xfId="1981" xr:uid="{00000000-0005-0000-0000-0000DA030000}"/>
    <cellStyle name="40% - Akzent2" xfId="1982" xr:uid="{00000000-0005-0000-0000-0000DB030000}"/>
    <cellStyle name="40% - Akzent3" xfId="1983" xr:uid="{00000000-0005-0000-0000-0000DC030000}"/>
    <cellStyle name="40% - Akzent4" xfId="1984" xr:uid="{00000000-0005-0000-0000-0000DD030000}"/>
    <cellStyle name="40% - Akzent5" xfId="1985" xr:uid="{00000000-0005-0000-0000-0000DE030000}"/>
    <cellStyle name="40% - Akzent6" xfId="1986" xr:uid="{00000000-0005-0000-0000-0000DF030000}"/>
    <cellStyle name="40% - Ênfase1" xfId="1987" xr:uid="{00000000-0005-0000-0000-0000E0030000}"/>
    <cellStyle name="40% - Ênfase2" xfId="1988" xr:uid="{00000000-0005-0000-0000-0000E1030000}"/>
    <cellStyle name="40% - Ênfase3" xfId="1989" xr:uid="{00000000-0005-0000-0000-0000E2030000}"/>
    <cellStyle name="40% - Ênfase4" xfId="1990" xr:uid="{00000000-0005-0000-0000-0000E3030000}"/>
    <cellStyle name="40% - Ênfase5" xfId="1991" xr:uid="{00000000-0005-0000-0000-0000E4030000}"/>
    <cellStyle name="40% - Ênfase6" xfId="1992" xr:uid="{00000000-0005-0000-0000-0000E5030000}"/>
    <cellStyle name="40% - Énfasis1" xfId="887" xr:uid="{00000000-0005-0000-0000-0000E6030000}"/>
    <cellStyle name="40% - Énfasis2" xfId="888" xr:uid="{00000000-0005-0000-0000-0000E7030000}"/>
    <cellStyle name="40% - Énfasis3" xfId="889" xr:uid="{00000000-0005-0000-0000-0000E8030000}"/>
    <cellStyle name="40% - Énfasis4" xfId="890" xr:uid="{00000000-0005-0000-0000-0000E9030000}"/>
    <cellStyle name="40% - Énfasis5" xfId="891" xr:uid="{00000000-0005-0000-0000-0000EA030000}"/>
    <cellStyle name="40% - Énfasis6" xfId="892" xr:uid="{00000000-0005-0000-0000-0000EB030000}"/>
    <cellStyle name="60 % - Akzent1" xfId="893" xr:uid="{00000000-0005-0000-0000-0000EC030000}"/>
    <cellStyle name="60 % - Akzent1 2" xfId="1993" xr:uid="{00000000-0005-0000-0000-0000ED030000}"/>
    <cellStyle name="60 % - Akzent2" xfId="894" xr:uid="{00000000-0005-0000-0000-0000EE030000}"/>
    <cellStyle name="60 % - Akzent2 2" xfId="1994" xr:uid="{00000000-0005-0000-0000-0000EF030000}"/>
    <cellStyle name="60 % - Akzent3" xfId="895" xr:uid="{00000000-0005-0000-0000-0000F0030000}"/>
    <cellStyle name="60 % - Akzent3 2" xfId="1995" xr:uid="{00000000-0005-0000-0000-0000F1030000}"/>
    <cellStyle name="60 % - Akzent4" xfId="896" xr:uid="{00000000-0005-0000-0000-0000F2030000}"/>
    <cellStyle name="60 % - Akzent4 2" xfId="1996" xr:uid="{00000000-0005-0000-0000-0000F3030000}"/>
    <cellStyle name="60 % - Akzent5" xfId="897" xr:uid="{00000000-0005-0000-0000-0000F4030000}"/>
    <cellStyle name="60 % - Akzent5 2" xfId="1997" xr:uid="{00000000-0005-0000-0000-0000F5030000}"/>
    <cellStyle name="60 % - Akzent6" xfId="898" xr:uid="{00000000-0005-0000-0000-0000F6030000}"/>
    <cellStyle name="60 % - Akzent6 2" xfId="1998" xr:uid="{00000000-0005-0000-0000-0000F7030000}"/>
    <cellStyle name="60 % - Accent1" xfId="142" xr:uid="{00000000-0005-0000-0000-0000F8030000}"/>
    <cellStyle name="60 % - Accent1 2" xfId="899" xr:uid="{00000000-0005-0000-0000-0000F9030000}"/>
    <cellStyle name="60 % - Accent2" xfId="143" xr:uid="{00000000-0005-0000-0000-0000FA030000}"/>
    <cellStyle name="60 % - Accent2 2" xfId="900" xr:uid="{00000000-0005-0000-0000-0000FB030000}"/>
    <cellStyle name="60 % - Accent3" xfId="144" xr:uid="{00000000-0005-0000-0000-0000FC030000}"/>
    <cellStyle name="60 % - Accent3 2" xfId="901" xr:uid="{00000000-0005-0000-0000-0000FD030000}"/>
    <cellStyle name="60 % - Accent4" xfId="145" xr:uid="{00000000-0005-0000-0000-0000FE030000}"/>
    <cellStyle name="60 % - Accent4 2" xfId="902" xr:uid="{00000000-0005-0000-0000-0000FF030000}"/>
    <cellStyle name="60 % - Accent5" xfId="146" xr:uid="{00000000-0005-0000-0000-000000040000}"/>
    <cellStyle name="60 % - Accent5 2" xfId="903" xr:uid="{00000000-0005-0000-0000-000001040000}"/>
    <cellStyle name="60 % - Accent6" xfId="147" xr:uid="{00000000-0005-0000-0000-000002040000}"/>
    <cellStyle name="60 % - Accent6 2" xfId="904" xr:uid="{00000000-0005-0000-0000-000003040000}"/>
    <cellStyle name="60% - Accent1 2" xfId="148" xr:uid="{00000000-0005-0000-0000-000004040000}"/>
    <cellStyle name="60% - Accent1 2 2" xfId="905" xr:uid="{00000000-0005-0000-0000-000005040000}"/>
    <cellStyle name="60% - Accent1 2_Acq input" xfId="2137" xr:uid="{00000000-0005-0000-0000-000006040000}"/>
    <cellStyle name="60% - Accent1 3" xfId="149" xr:uid="{00000000-0005-0000-0000-000007040000}"/>
    <cellStyle name="60% - Accent1 4" xfId="150" xr:uid="{00000000-0005-0000-0000-000008040000}"/>
    <cellStyle name="60% - Accent1 5" xfId="151" xr:uid="{00000000-0005-0000-0000-000009040000}"/>
    <cellStyle name="60% - Accent2 2" xfId="152" xr:uid="{00000000-0005-0000-0000-00000A040000}"/>
    <cellStyle name="60% - Accent2 2 2" xfId="906" xr:uid="{00000000-0005-0000-0000-00000B040000}"/>
    <cellStyle name="60% - Accent2 2_Acq input" xfId="2138" xr:uid="{00000000-0005-0000-0000-00000C040000}"/>
    <cellStyle name="60% - Accent2 3" xfId="153" xr:uid="{00000000-0005-0000-0000-00000D040000}"/>
    <cellStyle name="60% - Accent2 4" xfId="154" xr:uid="{00000000-0005-0000-0000-00000E040000}"/>
    <cellStyle name="60% - Accent2 5" xfId="155" xr:uid="{00000000-0005-0000-0000-00000F040000}"/>
    <cellStyle name="60% - Accent2 6" xfId="2104" xr:uid="{00000000-0005-0000-0000-000010040000}"/>
    <cellStyle name="60% - Accent3 2" xfId="156" xr:uid="{00000000-0005-0000-0000-000011040000}"/>
    <cellStyle name="60% - Accent3 2 2" xfId="907" xr:uid="{00000000-0005-0000-0000-000012040000}"/>
    <cellStyle name="60% - Accent3 2_Acq input" xfId="2139" xr:uid="{00000000-0005-0000-0000-000013040000}"/>
    <cellStyle name="60% - Accent3 3" xfId="157" xr:uid="{00000000-0005-0000-0000-000014040000}"/>
    <cellStyle name="60% - Accent3 4" xfId="158" xr:uid="{00000000-0005-0000-0000-000015040000}"/>
    <cellStyle name="60% - Accent3 5" xfId="159" xr:uid="{00000000-0005-0000-0000-000016040000}"/>
    <cellStyle name="60% - Accent3 6" xfId="2105" xr:uid="{00000000-0005-0000-0000-000017040000}"/>
    <cellStyle name="60% - Accent4 2" xfId="160" xr:uid="{00000000-0005-0000-0000-000018040000}"/>
    <cellStyle name="60% - Accent4 2 2" xfId="908" xr:uid="{00000000-0005-0000-0000-000019040000}"/>
    <cellStyle name="60% - Accent4 2_SouthAfrica BEE" xfId="2915" xr:uid="{00000000-0005-0000-0000-00001A040000}"/>
    <cellStyle name="60% - Accent4 3" xfId="161" xr:uid="{00000000-0005-0000-0000-00001B040000}"/>
    <cellStyle name="60% - Accent4 4" xfId="162" xr:uid="{00000000-0005-0000-0000-00001C040000}"/>
    <cellStyle name="60% - Accent4 5" xfId="163" xr:uid="{00000000-0005-0000-0000-00001D040000}"/>
    <cellStyle name="60% - Accent4 6" xfId="2106" xr:uid="{00000000-0005-0000-0000-00001E040000}"/>
    <cellStyle name="60% - Accent5 2" xfId="164" xr:uid="{00000000-0005-0000-0000-00001F040000}"/>
    <cellStyle name="60% - Accent5 2 2" xfId="909" xr:uid="{00000000-0005-0000-0000-000020040000}"/>
    <cellStyle name="60% - Accent5 2_Acq input" xfId="2140" xr:uid="{00000000-0005-0000-0000-000021040000}"/>
    <cellStyle name="60% - Accent5 3" xfId="165" xr:uid="{00000000-0005-0000-0000-000022040000}"/>
    <cellStyle name="60% - Accent5 4" xfId="166" xr:uid="{00000000-0005-0000-0000-000023040000}"/>
    <cellStyle name="60% - Accent5 5" xfId="167" xr:uid="{00000000-0005-0000-0000-000024040000}"/>
    <cellStyle name="60% - Accent6 2" xfId="168" xr:uid="{00000000-0005-0000-0000-000025040000}"/>
    <cellStyle name="60% - Accent6 2 2" xfId="910" xr:uid="{00000000-0005-0000-0000-000026040000}"/>
    <cellStyle name="60% - Accent6 2_SouthAfrica BEE" xfId="2916" xr:uid="{00000000-0005-0000-0000-000027040000}"/>
    <cellStyle name="60% - Accent6 3" xfId="169" xr:uid="{00000000-0005-0000-0000-000028040000}"/>
    <cellStyle name="60% - Accent6 4" xfId="170" xr:uid="{00000000-0005-0000-0000-000029040000}"/>
    <cellStyle name="60% - Accent6 5" xfId="171" xr:uid="{00000000-0005-0000-0000-00002A040000}"/>
    <cellStyle name="60% - Accent6 6" xfId="2107" xr:uid="{00000000-0005-0000-0000-00002B040000}"/>
    <cellStyle name="60% - Akzent1" xfId="1999" xr:uid="{00000000-0005-0000-0000-00002C040000}"/>
    <cellStyle name="60% - Akzent2" xfId="2000" xr:uid="{00000000-0005-0000-0000-00002D040000}"/>
    <cellStyle name="60% - Akzent3" xfId="2001" xr:uid="{00000000-0005-0000-0000-00002E040000}"/>
    <cellStyle name="60% - Akzent4" xfId="2002" xr:uid="{00000000-0005-0000-0000-00002F040000}"/>
    <cellStyle name="60% - Akzent5" xfId="2003" xr:uid="{00000000-0005-0000-0000-000030040000}"/>
    <cellStyle name="60% - Akzent6" xfId="2004" xr:uid="{00000000-0005-0000-0000-000031040000}"/>
    <cellStyle name="60% - Ênfase1" xfId="2005" xr:uid="{00000000-0005-0000-0000-000032040000}"/>
    <cellStyle name="60% - Ênfase2" xfId="2006" xr:uid="{00000000-0005-0000-0000-000033040000}"/>
    <cellStyle name="60% - Ênfase3" xfId="2007" xr:uid="{00000000-0005-0000-0000-000034040000}"/>
    <cellStyle name="60% - Ênfase4" xfId="2008" xr:uid="{00000000-0005-0000-0000-000035040000}"/>
    <cellStyle name="60% - Ênfase5" xfId="2009" xr:uid="{00000000-0005-0000-0000-000036040000}"/>
    <cellStyle name="60% - Ênfase6" xfId="2010" xr:uid="{00000000-0005-0000-0000-000037040000}"/>
    <cellStyle name="60% - Énfasis1" xfId="911" xr:uid="{00000000-0005-0000-0000-000038040000}"/>
    <cellStyle name="60% - Énfasis2" xfId="912" xr:uid="{00000000-0005-0000-0000-000039040000}"/>
    <cellStyle name="60% - Énfasis3" xfId="913" xr:uid="{00000000-0005-0000-0000-00003A040000}"/>
    <cellStyle name="60% - Énfasis4" xfId="914" xr:uid="{00000000-0005-0000-0000-00003B040000}"/>
    <cellStyle name="60% - Énfasis5" xfId="915" xr:uid="{00000000-0005-0000-0000-00003C040000}"/>
    <cellStyle name="60% - Énfasis6" xfId="916" xr:uid="{00000000-0005-0000-0000-00003D040000}"/>
    <cellStyle name="À‰" xfId="172" xr:uid="{00000000-0005-0000-0000-00003E040000}"/>
    <cellStyle name="Accent1 - 20%" xfId="173" xr:uid="{00000000-0005-0000-0000-00003F040000}"/>
    <cellStyle name="Accent1 - 20% 2" xfId="174" xr:uid="{00000000-0005-0000-0000-000040040000}"/>
    <cellStyle name="Accent1 - 40%" xfId="175" xr:uid="{00000000-0005-0000-0000-000041040000}"/>
    <cellStyle name="Accent1 - 40% 2" xfId="176" xr:uid="{00000000-0005-0000-0000-000042040000}"/>
    <cellStyle name="Accent1 - 60%" xfId="177" xr:uid="{00000000-0005-0000-0000-000043040000}"/>
    <cellStyle name="Accent1 10" xfId="917" xr:uid="{00000000-0005-0000-0000-000044040000}"/>
    <cellStyle name="Accent1 11" xfId="918" xr:uid="{00000000-0005-0000-0000-000045040000}"/>
    <cellStyle name="Accent1 12" xfId="919" xr:uid="{00000000-0005-0000-0000-000046040000}"/>
    <cellStyle name="Accent1 13" xfId="920" xr:uid="{00000000-0005-0000-0000-000047040000}"/>
    <cellStyle name="Accent1 14" xfId="921" xr:uid="{00000000-0005-0000-0000-000048040000}"/>
    <cellStyle name="Accent1 15" xfId="922" xr:uid="{00000000-0005-0000-0000-000049040000}"/>
    <cellStyle name="Accent1 16" xfId="923" xr:uid="{00000000-0005-0000-0000-00004A040000}"/>
    <cellStyle name="Accent1 17" xfId="924" xr:uid="{00000000-0005-0000-0000-00004B040000}"/>
    <cellStyle name="Accent1 18" xfId="925" xr:uid="{00000000-0005-0000-0000-00004C040000}"/>
    <cellStyle name="Accent1 19" xfId="926" xr:uid="{00000000-0005-0000-0000-00004D040000}"/>
    <cellStyle name="Accent1 2" xfId="178" xr:uid="{00000000-0005-0000-0000-00004E040000}"/>
    <cellStyle name="Accent1 2 2" xfId="927" xr:uid="{00000000-0005-0000-0000-00004F040000}"/>
    <cellStyle name="Accent1 2_Acq input" xfId="2141" xr:uid="{00000000-0005-0000-0000-000050040000}"/>
    <cellStyle name="Accent1 20" xfId="928" xr:uid="{00000000-0005-0000-0000-000051040000}"/>
    <cellStyle name="Accent1 21" xfId="929" xr:uid="{00000000-0005-0000-0000-000052040000}"/>
    <cellStyle name="Accent1 22" xfId="930" xr:uid="{00000000-0005-0000-0000-000053040000}"/>
    <cellStyle name="Accent1 23" xfId="931" xr:uid="{00000000-0005-0000-0000-000054040000}"/>
    <cellStyle name="Accent1 24" xfId="932" xr:uid="{00000000-0005-0000-0000-000055040000}"/>
    <cellStyle name="Accent1 25" xfId="933" xr:uid="{00000000-0005-0000-0000-000056040000}"/>
    <cellStyle name="Accent1 26" xfId="934" xr:uid="{00000000-0005-0000-0000-000057040000}"/>
    <cellStyle name="Accent1 27" xfId="935" xr:uid="{00000000-0005-0000-0000-000058040000}"/>
    <cellStyle name="Accent1 28" xfId="936" xr:uid="{00000000-0005-0000-0000-000059040000}"/>
    <cellStyle name="Accent1 29" xfId="937" xr:uid="{00000000-0005-0000-0000-00005A040000}"/>
    <cellStyle name="Accent1 3" xfId="179" xr:uid="{00000000-0005-0000-0000-00005B040000}"/>
    <cellStyle name="Accent1 3 2" xfId="938" xr:uid="{00000000-0005-0000-0000-00005C040000}"/>
    <cellStyle name="Accent1 3_Acq input" xfId="2142" xr:uid="{00000000-0005-0000-0000-00005D040000}"/>
    <cellStyle name="Accent1 30" xfId="939" xr:uid="{00000000-0005-0000-0000-00005E040000}"/>
    <cellStyle name="Accent1 31" xfId="940" xr:uid="{00000000-0005-0000-0000-00005F040000}"/>
    <cellStyle name="Accent1 32" xfId="941" xr:uid="{00000000-0005-0000-0000-000060040000}"/>
    <cellStyle name="Accent1 33" xfId="942" xr:uid="{00000000-0005-0000-0000-000061040000}"/>
    <cellStyle name="Accent1 34" xfId="943" xr:uid="{00000000-0005-0000-0000-000062040000}"/>
    <cellStyle name="Accent1 35" xfId="944" xr:uid="{00000000-0005-0000-0000-000063040000}"/>
    <cellStyle name="Accent1 36" xfId="945" xr:uid="{00000000-0005-0000-0000-000064040000}"/>
    <cellStyle name="Accent1 37" xfId="946" xr:uid="{00000000-0005-0000-0000-000065040000}"/>
    <cellStyle name="Accent1 38" xfId="947" xr:uid="{00000000-0005-0000-0000-000066040000}"/>
    <cellStyle name="Accent1 39" xfId="948" xr:uid="{00000000-0005-0000-0000-000067040000}"/>
    <cellStyle name="Accent1 4" xfId="180" xr:uid="{00000000-0005-0000-0000-000068040000}"/>
    <cellStyle name="Accent1 4 2" xfId="949" xr:uid="{00000000-0005-0000-0000-000069040000}"/>
    <cellStyle name="Accent1 4_Acq input" xfId="2143" xr:uid="{00000000-0005-0000-0000-00006A040000}"/>
    <cellStyle name="Accent1 40" xfId="950" xr:uid="{00000000-0005-0000-0000-00006B040000}"/>
    <cellStyle name="Accent1 41" xfId="951" xr:uid="{00000000-0005-0000-0000-00006C040000}"/>
    <cellStyle name="Accent1 42" xfId="952" xr:uid="{00000000-0005-0000-0000-00006D040000}"/>
    <cellStyle name="Accent1 43" xfId="953" xr:uid="{00000000-0005-0000-0000-00006E040000}"/>
    <cellStyle name="Accent1 44" xfId="954" xr:uid="{00000000-0005-0000-0000-00006F040000}"/>
    <cellStyle name="Accent1 45" xfId="955" xr:uid="{00000000-0005-0000-0000-000070040000}"/>
    <cellStyle name="Accent1 46" xfId="956" xr:uid="{00000000-0005-0000-0000-000071040000}"/>
    <cellStyle name="Accent1 47" xfId="957" xr:uid="{00000000-0005-0000-0000-000072040000}"/>
    <cellStyle name="Accent1 48" xfId="958" xr:uid="{00000000-0005-0000-0000-000073040000}"/>
    <cellStyle name="Accent1 49" xfId="959" xr:uid="{00000000-0005-0000-0000-000074040000}"/>
    <cellStyle name="Accent1 5" xfId="181" xr:uid="{00000000-0005-0000-0000-000075040000}"/>
    <cellStyle name="Accent1 5 2" xfId="960" xr:uid="{00000000-0005-0000-0000-000076040000}"/>
    <cellStyle name="Accent1 5_Acq input" xfId="2144" xr:uid="{00000000-0005-0000-0000-000077040000}"/>
    <cellStyle name="Accent1 50" xfId="961" xr:uid="{00000000-0005-0000-0000-000078040000}"/>
    <cellStyle name="Accent1 51" xfId="962" xr:uid="{00000000-0005-0000-0000-000079040000}"/>
    <cellStyle name="Accent1 52" xfId="963" xr:uid="{00000000-0005-0000-0000-00007A040000}"/>
    <cellStyle name="Accent1 53" xfId="964" xr:uid="{00000000-0005-0000-0000-00007B040000}"/>
    <cellStyle name="Accent1 54" xfId="965" xr:uid="{00000000-0005-0000-0000-00007C040000}"/>
    <cellStyle name="Accent1 55" xfId="966" xr:uid="{00000000-0005-0000-0000-00007D040000}"/>
    <cellStyle name="Accent1 56" xfId="967" xr:uid="{00000000-0005-0000-0000-00007E040000}"/>
    <cellStyle name="Accent1 57" xfId="968" xr:uid="{00000000-0005-0000-0000-00007F040000}"/>
    <cellStyle name="Accent1 58" xfId="969" xr:uid="{00000000-0005-0000-0000-000080040000}"/>
    <cellStyle name="Accent1 59" xfId="970" xr:uid="{00000000-0005-0000-0000-000081040000}"/>
    <cellStyle name="Accent1 6" xfId="971" xr:uid="{00000000-0005-0000-0000-000082040000}"/>
    <cellStyle name="Accent1 6 2" xfId="972" xr:uid="{00000000-0005-0000-0000-000083040000}"/>
    <cellStyle name="Accent1 6_Acq input" xfId="2145" xr:uid="{00000000-0005-0000-0000-000084040000}"/>
    <cellStyle name="Accent1 60" xfId="973" xr:uid="{00000000-0005-0000-0000-000085040000}"/>
    <cellStyle name="Accent1 61" xfId="974" xr:uid="{00000000-0005-0000-0000-000086040000}"/>
    <cellStyle name="Accent1 62" xfId="975" xr:uid="{00000000-0005-0000-0000-000087040000}"/>
    <cellStyle name="Accent1 63" xfId="976" xr:uid="{00000000-0005-0000-0000-000088040000}"/>
    <cellStyle name="Accent1 64" xfId="977" xr:uid="{00000000-0005-0000-0000-000089040000}"/>
    <cellStyle name="Accent1 65" xfId="978" xr:uid="{00000000-0005-0000-0000-00008A040000}"/>
    <cellStyle name="Accent1 66" xfId="979" xr:uid="{00000000-0005-0000-0000-00008B040000}"/>
    <cellStyle name="Accent1 67" xfId="980" xr:uid="{00000000-0005-0000-0000-00008C040000}"/>
    <cellStyle name="Accent1 68" xfId="981" xr:uid="{00000000-0005-0000-0000-00008D040000}"/>
    <cellStyle name="Accent1 69" xfId="982" xr:uid="{00000000-0005-0000-0000-00008E040000}"/>
    <cellStyle name="Accent1 7" xfId="983" xr:uid="{00000000-0005-0000-0000-00008F040000}"/>
    <cellStyle name="Accent1 7 2" xfId="984" xr:uid="{00000000-0005-0000-0000-000090040000}"/>
    <cellStyle name="Accent1 7_Acq input" xfId="2146" xr:uid="{00000000-0005-0000-0000-000091040000}"/>
    <cellStyle name="Accent1 70" xfId="985" xr:uid="{00000000-0005-0000-0000-000092040000}"/>
    <cellStyle name="Accent1 71" xfId="986" xr:uid="{00000000-0005-0000-0000-000093040000}"/>
    <cellStyle name="Accent1 72" xfId="2011" xr:uid="{00000000-0005-0000-0000-000094040000}"/>
    <cellStyle name="Accent1 73" xfId="2108" xr:uid="{00000000-0005-0000-0000-000095040000}"/>
    <cellStyle name="Accent1 8" xfId="987" xr:uid="{00000000-0005-0000-0000-000096040000}"/>
    <cellStyle name="Accent1 8 2" xfId="988" xr:uid="{00000000-0005-0000-0000-000097040000}"/>
    <cellStyle name="Accent1 8_Acq input" xfId="2147" xr:uid="{00000000-0005-0000-0000-000098040000}"/>
    <cellStyle name="Accent1 9" xfId="989" xr:uid="{00000000-0005-0000-0000-000099040000}"/>
    <cellStyle name="Accent1 9 2" xfId="990" xr:uid="{00000000-0005-0000-0000-00009A040000}"/>
    <cellStyle name="Accent1 9_Acq input" xfId="2148" xr:uid="{00000000-0005-0000-0000-00009B040000}"/>
    <cellStyle name="Accent2 - 20%" xfId="182" xr:uid="{00000000-0005-0000-0000-00009C040000}"/>
    <cellStyle name="Accent2 - 20% 2" xfId="183" xr:uid="{00000000-0005-0000-0000-00009D040000}"/>
    <cellStyle name="Accent2 - 40%" xfId="184" xr:uid="{00000000-0005-0000-0000-00009E040000}"/>
    <cellStyle name="Accent2 - 40% 2" xfId="185" xr:uid="{00000000-0005-0000-0000-00009F040000}"/>
    <cellStyle name="Accent2 - 60%" xfId="186" xr:uid="{00000000-0005-0000-0000-0000A0040000}"/>
    <cellStyle name="Accent2 10" xfId="991" xr:uid="{00000000-0005-0000-0000-0000A1040000}"/>
    <cellStyle name="Accent2 11" xfId="992" xr:uid="{00000000-0005-0000-0000-0000A2040000}"/>
    <cellStyle name="Accent2 12" xfId="993" xr:uid="{00000000-0005-0000-0000-0000A3040000}"/>
    <cellStyle name="Accent2 13" xfId="994" xr:uid="{00000000-0005-0000-0000-0000A4040000}"/>
    <cellStyle name="Accent2 14" xfId="995" xr:uid="{00000000-0005-0000-0000-0000A5040000}"/>
    <cellStyle name="Accent2 15" xfId="996" xr:uid="{00000000-0005-0000-0000-0000A6040000}"/>
    <cellStyle name="Accent2 16" xfId="997" xr:uid="{00000000-0005-0000-0000-0000A7040000}"/>
    <cellStyle name="Accent2 17" xfId="998" xr:uid="{00000000-0005-0000-0000-0000A8040000}"/>
    <cellStyle name="Accent2 18" xfId="999" xr:uid="{00000000-0005-0000-0000-0000A9040000}"/>
    <cellStyle name="Accent2 19" xfId="1000" xr:uid="{00000000-0005-0000-0000-0000AA040000}"/>
    <cellStyle name="Accent2 2" xfId="187" xr:uid="{00000000-0005-0000-0000-0000AB040000}"/>
    <cellStyle name="Accent2 2 2" xfId="1001" xr:uid="{00000000-0005-0000-0000-0000AC040000}"/>
    <cellStyle name="Accent2 2_Acq input" xfId="2149" xr:uid="{00000000-0005-0000-0000-0000AD040000}"/>
    <cellStyle name="Accent2 20" xfId="1002" xr:uid="{00000000-0005-0000-0000-0000AE040000}"/>
    <cellStyle name="Accent2 21" xfId="1003" xr:uid="{00000000-0005-0000-0000-0000AF040000}"/>
    <cellStyle name="Accent2 22" xfId="1004" xr:uid="{00000000-0005-0000-0000-0000B0040000}"/>
    <cellStyle name="Accent2 23" xfId="1005" xr:uid="{00000000-0005-0000-0000-0000B1040000}"/>
    <cellStyle name="Accent2 24" xfId="1006" xr:uid="{00000000-0005-0000-0000-0000B2040000}"/>
    <cellStyle name="Accent2 25" xfId="1007" xr:uid="{00000000-0005-0000-0000-0000B3040000}"/>
    <cellStyle name="Accent2 26" xfId="1008" xr:uid="{00000000-0005-0000-0000-0000B4040000}"/>
    <cellStyle name="Accent2 27" xfId="1009" xr:uid="{00000000-0005-0000-0000-0000B5040000}"/>
    <cellStyle name="Accent2 28" xfId="1010" xr:uid="{00000000-0005-0000-0000-0000B6040000}"/>
    <cellStyle name="Accent2 29" xfId="1011" xr:uid="{00000000-0005-0000-0000-0000B7040000}"/>
    <cellStyle name="Accent2 3" xfId="188" xr:uid="{00000000-0005-0000-0000-0000B8040000}"/>
    <cellStyle name="Accent2 3 2" xfId="1012" xr:uid="{00000000-0005-0000-0000-0000B9040000}"/>
    <cellStyle name="Accent2 3_Acq input" xfId="2150" xr:uid="{00000000-0005-0000-0000-0000BA040000}"/>
    <cellStyle name="Accent2 30" xfId="1013" xr:uid="{00000000-0005-0000-0000-0000BB040000}"/>
    <cellStyle name="Accent2 31" xfId="1014" xr:uid="{00000000-0005-0000-0000-0000BC040000}"/>
    <cellStyle name="Accent2 32" xfId="1015" xr:uid="{00000000-0005-0000-0000-0000BD040000}"/>
    <cellStyle name="Accent2 33" xfId="1016" xr:uid="{00000000-0005-0000-0000-0000BE040000}"/>
    <cellStyle name="Accent2 34" xfId="1017" xr:uid="{00000000-0005-0000-0000-0000BF040000}"/>
    <cellStyle name="Accent2 35" xfId="1018" xr:uid="{00000000-0005-0000-0000-0000C0040000}"/>
    <cellStyle name="Accent2 36" xfId="1019" xr:uid="{00000000-0005-0000-0000-0000C1040000}"/>
    <cellStyle name="Accent2 37" xfId="1020" xr:uid="{00000000-0005-0000-0000-0000C2040000}"/>
    <cellStyle name="Accent2 38" xfId="1021" xr:uid="{00000000-0005-0000-0000-0000C3040000}"/>
    <cellStyle name="Accent2 39" xfId="1022" xr:uid="{00000000-0005-0000-0000-0000C4040000}"/>
    <cellStyle name="Accent2 4" xfId="189" xr:uid="{00000000-0005-0000-0000-0000C5040000}"/>
    <cellStyle name="Accent2 4 2" xfId="1023" xr:uid="{00000000-0005-0000-0000-0000C6040000}"/>
    <cellStyle name="Accent2 4_Acq input" xfId="2151" xr:uid="{00000000-0005-0000-0000-0000C7040000}"/>
    <cellStyle name="Accent2 40" xfId="1024" xr:uid="{00000000-0005-0000-0000-0000C8040000}"/>
    <cellStyle name="Accent2 41" xfId="1025" xr:uid="{00000000-0005-0000-0000-0000C9040000}"/>
    <cellStyle name="Accent2 42" xfId="1026" xr:uid="{00000000-0005-0000-0000-0000CA040000}"/>
    <cellStyle name="Accent2 43" xfId="1027" xr:uid="{00000000-0005-0000-0000-0000CB040000}"/>
    <cellStyle name="Accent2 44" xfId="1028" xr:uid="{00000000-0005-0000-0000-0000CC040000}"/>
    <cellStyle name="Accent2 45" xfId="1029" xr:uid="{00000000-0005-0000-0000-0000CD040000}"/>
    <cellStyle name="Accent2 46" xfId="1030" xr:uid="{00000000-0005-0000-0000-0000CE040000}"/>
    <cellStyle name="Accent2 47" xfId="1031" xr:uid="{00000000-0005-0000-0000-0000CF040000}"/>
    <cellStyle name="Accent2 48" xfId="1032" xr:uid="{00000000-0005-0000-0000-0000D0040000}"/>
    <cellStyle name="Accent2 49" xfId="1033" xr:uid="{00000000-0005-0000-0000-0000D1040000}"/>
    <cellStyle name="Accent2 5" xfId="190" xr:uid="{00000000-0005-0000-0000-0000D2040000}"/>
    <cellStyle name="Accent2 5 2" xfId="1034" xr:uid="{00000000-0005-0000-0000-0000D3040000}"/>
    <cellStyle name="Accent2 5_Acq input" xfId="2152" xr:uid="{00000000-0005-0000-0000-0000D4040000}"/>
    <cellStyle name="Accent2 50" xfId="1035" xr:uid="{00000000-0005-0000-0000-0000D5040000}"/>
    <cellStyle name="Accent2 51" xfId="1036" xr:uid="{00000000-0005-0000-0000-0000D6040000}"/>
    <cellStyle name="Accent2 52" xfId="1037" xr:uid="{00000000-0005-0000-0000-0000D7040000}"/>
    <cellStyle name="Accent2 53" xfId="1038" xr:uid="{00000000-0005-0000-0000-0000D8040000}"/>
    <cellStyle name="Accent2 54" xfId="1039" xr:uid="{00000000-0005-0000-0000-0000D9040000}"/>
    <cellStyle name="Accent2 55" xfId="1040" xr:uid="{00000000-0005-0000-0000-0000DA040000}"/>
    <cellStyle name="Accent2 56" xfId="1041" xr:uid="{00000000-0005-0000-0000-0000DB040000}"/>
    <cellStyle name="Accent2 57" xfId="1042" xr:uid="{00000000-0005-0000-0000-0000DC040000}"/>
    <cellStyle name="Accent2 58" xfId="1043" xr:uid="{00000000-0005-0000-0000-0000DD040000}"/>
    <cellStyle name="Accent2 59" xfId="1044" xr:uid="{00000000-0005-0000-0000-0000DE040000}"/>
    <cellStyle name="Accent2 6" xfId="1045" xr:uid="{00000000-0005-0000-0000-0000DF040000}"/>
    <cellStyle name="Accent2 6 2" xfId="1046" xr:uid="{00000000-0005-0000-0000-0000E0040000}"/>
    <cellStyle name="Accent2 6_Acq input" xfId="2153" xr:uid="{00000000-0005-0000-0000-0000E1040000}"/>
    <cellStyle name="Accent2 60" xfId="1047" xr:uid="{00000000-0005-0000-0000-0000E2040000}"/>
    <cellStyle name="Accent2 61" xfId="1048" xr:uid="{00000000-0005-0000-0000-0000E3040000}"/>
    <cellStyle name="Accent2 62" xfId="1049" xr:uid="{00000000-0005-0000-0000-0000E4040000}"/>
    <cellStyle name="Accent2 63" xfId="1050" xr:uid="{00000000-0005-0000-0000-0000E5040000}"/>
    <cellStyle name="Accent2 64" xfId="1051" xr:uid="{00000000-0005-0000-0000-0000E6040000}"/>
    <cellStyle name="Accent2 65" xfId="1052" xr:uid="{00000000-0005-0000-0000-0000E7040000}"/>
    <cellStyle name="Accent2 66" xfId="1053" xr:uid="{00000000-0005-0000-0000-0000E8040000}"/>
    <cellStyle name="Accent2 67" xfId="1054" xr:uid="{00000000-0005-0000-0000-0000E9040000}"/>
    <cellStyle name="Accent2 68" xfId="1055" xr:uid="{00000000-0005-0000-0000-0000EA040000}"/>
    <cellStyle name="Accent2 69" xfId="1056" xr:uid="{00000000-0005-0000-0000-0000EB040000}"/>
    <cellStyle name="Accent2 7" xfId="1057" xr:uid="{00000000-0005-0000-0000-0000EC040000}"/>
    <cellStyle name="Accent2 7 2" xfId="1058" xr:uid="{00000000-0005-0000-0000-0000ED040000}"/>
    <cellStyle name="Accent2 7_Acq input" xfId="2154" xr:uid="{00000000-0005-0000-0000-0000EE040000}"/>
    <cellStyle name="Accent2 70" xfId="1059" xr:uid="{00000000-0005-0000-0000-0000EF040000}"/>
    <cellStyle name="Accent2 71" xfId="1060" xr:uid="{00000000-0005-0000-0000-0000F0040000}"/>
    <cellStyle name="Accent2 72" xfId="2012" xr:uid="{00000000-0005-0000-0000-0000F1040000}"/>
    <cellStyle name="Accent2 73" xfId="2109" xr:uid="{00000000-0005-0000-0000-0000F2040000}"/>
    <cellStyle name="Accent2 8" xfId="1061" xr:uid="{00000000-0005-0000-0000-0000F3040000}"/>
    <cellStyle name="Accent2 8 2" xfId="1062" xr:uid="{00000000-0005-0000-0000-0000F4040000}"/>
    <cellStyle name="Accent2 8_Acq input" xfId="2155" xr:uid="{00000000-0005-0000-0000-0000F5040000}"/>
    <cellStyle name="Accent2 9" xfId="1063" xr:uid="{00000000-0005-0000-0000-0000F6040000}"/>
    <cellStyle name="Accent2 9 2" xfId="1064" xr:uid="{00000000-0005-0000-0000-0000F7040000}"/>
    <cellStyle name="Accent2 9_Acq input" xfId="2156" xr:uid="{00000000-0005-0000-0000-0000F8040000}"/>
    <cellStyle name="Accent3 - 20%" xfId="191" xr:uid="{00000000-0005-0000-0000-0000F9040000}"/>
    <cellStyle name="Accent3 - 20% 2" xfId="192" xr:uid="{00000000-0005-0000-0000-0000FA040000}"/>
    <cellStyle name="Accent3 - 40%" xfId="193" xr:uid="{00000000-0005-0000-0000-0000FB040000}"/>
    <cellStyle name="Accent3 - 40% 2" xfId="194" xr:uid="{00000000-0005-0000-0000-0000FC040000}"/>
    <cellStyle name="Accent3 - 60%" xfId="195" xr:uid="{00000000-0005-0000-0000-0000FD040000}"/>
    <cellStyle name="Accent3 10" xfId="1065" xr:uid="{00000000-0005-0000-0000-0000FE040000}"/>
    <cellStyle name="Accent3 11" xfId="1066" xr:uid="{00000000-0005-0000-0000-0000FF040000}"/>
    <cellStyle name="Accent3 12" xfId="1067" xr:uid="{00000000-0005-0000-0000-000000050000}"/>
    <cellStyle name="Accent3 13" xfId="1068" xr:uid="{00000000-0005-0000-0000-000001050000}"/>
    <cellStyle name="Accent3 14" xfId="1069" xr:uid="{00000000-0005-0000-0000-000002050000}"/>
    <cellStyle name="Accent3 15" xfId="1070" xr:uid="{00000000-0005-0000-0000-000003050000}"/>
    <cellStyle name="Accent3 16" xfId="1071" xr:uid="{00000000-0005-0000-0000-000004050000}"/>
    <cellStyle name="Accent3 17" xfId="1072" xr:uid="{00000000-0005-0000-0000-000005050000}"/>
    <cellStyle name="Accent3 18" xfId="1073" xr:uid="{00000000-0005-0000-0000-000006050000}"/>
    <cellStyle name="Accent3 19" xfId="1074" xr:uid="{00000000-0005-0000-0000-000007050000}"/>
    <cellStyle name="Accent3 2" xfId="196" xr:uid="{00000000-0005-0000-0000-000008050000}"/>
    <cellStyle name="Accent3 2 2" xfId="1075" xr:uid="{00000000-0005-0000-0000-000009050000}"/>
    <cellStyle name="Accent3 2_Acq input" xfId="2157" xr:uid="{00000000-0005-0000-0000-00000A050000}"/>
    <cellStyle name="Accent3 20" xfId="1076" xr:uid="{00000000-0005-0000-0000-00000B050000}"/>
    <cellStyle name="Accent3 21" xfId="1077" xr:uid="{00000000-0005-0000-0000-00000C050000}"/>
    <cellStyle name="Accent3 22" xfId="1078" xr:uid="{00000000-0005-0000-0000-00000D050000}"/>
    <cellStyle name="Accent3 23" xfId="1079" xr:uid="{00000000-0005-0000-0000-00000E050000}"/>
    <cellStyle name="Accent3 24" xfId="1080" xr:uid="{00000000-0005-0000-0000-00000F050000}"/>
    <cellStyle name="Accent3 25" xfId="1081" xr:uid="{00000000-0005-0000-0000-000010050000}"/>
    <cellStyle name="Accent3 26" xfId="1082" xr:uid="{00000000-0005-0000-0000-000011050000}"/>
    <cellStyle name="Accent3 27" xfId="1083" xr:uid="{00000000-0005-0000-0000-000012050000}"/>
    <cellStyle name="Accent3 28" xfId="1084" xr:uid="{00000000-0005-0000-0000-000013050000}"/>
    <cellStyle name="Accent3 29" xfId="1085" xr:uid="{00000000-0005-0000-0000-000014050000}"/>
    <cellStyle name="Accent3 3" xfId="197" xr:uid="{00000000-0005-0000-0000-000015050000}"/>
    <cellStyle name="Accent3 3 2" xfId="1086" xr:uid="{00000000-0005-0000-0000-000016050000}"/>
    <cellStyle name="Accent3 3_Acq input" xfId="2158" xr:uid="{00000000-0005-0000-0000-000017050000}"/>
    <cellStyle name="Accent3 30" xfId="1087" xr:uid="{00000000-0005-0000-0000-000018050000}"/>
    <cellStyle name="Accent3 31" xfId="1088" xr:uid="{00000000-0005-0000-0000-000019050000}"/>
    <cellStyle name="Accent3 32" xfId="1089" xr:uid="{00000000-0005-0000-0000-00001A050000}"/>
    <cellStyle name="Accent3 33" xfId="1090" xr:uid="{00000000-0005-0000-0000-00001B050000}"/>
    <cellStyle name="Accent3 34" xfId="1091" xr:uid="{00000000-0005-0000-0000-00001C050000}"/>
    <cellStyle name="Accent3 35" xfId="1092" xr:uid="{00000000-0005-0000-0000-00001D050000}"/>
    <cellStyle name="Accent3 36" xfId="1093" xr:uid="{00000000-0005-0000-0000-00001E050000}"/>
    <cellStyle name="Accent3 37" xfId="1094" xr:uid="{00000000-0005-0000-0000-00001F050000}"/>
    <cellStyle name="Accent3 38" xfId="1095" xr:uid="{00000000-0005-0000-0000-000020050000}"/>
    <cellStyle name="Accent3 39" xfId="1096" xr:uid="{00000000-0005-0000-0000-000021050000}"/>
    <cellStyle name="Accent3 4" xfId="198" xr:uid="{00000000-0005-0000-0000-000022050000}"/>
    <cellStyle name="Accent3 4 2" xfId="1097" xr:uid="{00000000-0005-0000-0000-000023050000}"/>
    <cellStyle name="Accent3 4_Acq input" xfId="2159" xr:uid="{00000000-0005-0000-0000-000024050000}"/>
    <cellStyle name="Accent3 40" xfId="1098" xr:uid="{00000000-0005-0000-0000-000025050000}"/>
    <cellStyle name="Accent3 41" xfId="1099" xr:uid="{00000000-0005-0000-0000-000026050000}"/>
    <cellStyle name="Accent3 42" xfId="1100" xr:uid="{00000000-0005-0000-0000-000027050000}"/>
    <cellStyle name="Accent3 43" xfId="1101" xr:uid="{00000000-0005-0000-0000-000028050000}"/>
    <cellStyle name="Accent3 44" xfId="1102" xr:uid="{00000000-0005-0000-0000-000029050000}"/>
    <cellStyle name="Accent3 45" xfId="1103" xr:uid="{00000000-0005-0000-0000-00002A050000}"/>
    <cellStyle name="Accent3 46" xfId="1104" xr:uid="{00000000-0005-0000-0000-00002B050000}"/>
    <cellStyle name="Accent3 47" xfId="1105" xr:uid="{00000000-0005-0000-0000-00002C050000}"/>
    <cellStyle name="Accent3 48" xfId="1106" xr:uid="{00000000-0005-0000-0000-00002D050000}"/>
    <cellStyle name="Accent3 49" xfId="1107" xr:uid="{00000000-0005-0000-0000-00002E050000}"/>
    <cellStyle name="Accent3 5" xfId="199" xr:uid="{00000000-0005-0000-0000-00002F050000}"/>
    <cellStyle name="Accent3 5 2" xfId="1108" xr:uid="{00000000-0005-0000-0000-000030050000}"/>
    <cellStyle name="Accent3 5_Acq input" xfId="2160" xr:uid="{00000000-0005-0000-0000-000031050000}"/>
    <cellStyle name="Accent3 50" xfId="1109" xr:uid="{00000000-0005-0000-0000-000032050000}"/>
    <cellStyle name="Accent3 51" xfId="1110" xr:uid="{00000000-0005-0000-0000-000033050000}"/>
    <cellStyle name="Accent3 52" xfId="1111" xr:uid="{00000000-0005-0000-0000-000034050000}"/>
    <cellStyle name="Accent3 53" xfId="1112" xr:uid="{00000000-0005-0000-0000-000035050000}"/>
    <cellStyle name="Accent3 54" xfId="1113" xr:uid="{00000000-0005-0000-0000-000036050000}"/>
    <cellStyle name="Accent3 55" xfId="1114" xr:uid="{00000000-0005-0000-0000-000037050000}"/>
    <cellStyle name="Accent3 56" xfId="1115" xr:uid="{00000000-0005-0000-0000-000038050000}"/>
    <cellStyle name="Accent3 57" xfId="1116" xr:uid="{00000000-0005-0000-0000-000039050000}"/>
    <cellStyle name="Accent3 58" xfId="1117" xr:uid="{00000000-0005-0000-0000-00003A050000}"/>
    <cellStyle name="Accent3 59" xfId="1118" xr:uid="{00000000-0005-0000-0000-00003B050000}"/>
    <cellStyle name="Accent3 6" xfId="1119" xr:uid="{00000000-0005-0000-0000-00003C050000}"/>
    <cellStyle name="Accent3 6 2" xfId="1120" xr:uid="{00000000-0005-0000-0000-00003D050000}"/>
    <cellStyle name="Accent3 6_Acq input" xfId="2161" xr:uid="{00000000-0005-0000-0000-00003E050000}"/>
    <cellStyle name="Accent3 60" xfId="1121" xr:uid="{00000000-0005-0000-0000-00003F050000}"/>
    <cellStyle name="Accent3 61" xfId="1122" xr:uid="{00000000-0005-0000-0000-000040050000}"/>
    <cellStyle name="Accent3 62" xfId="1123" xr:uid="{00000000-0005-0000-0000-000041050000}"/>
    <cellStyle name="Accent3 63" xfId="1124" xr:uid="{00000000-0005-0000-0000-000042050000}"/>
    <cellStyle name="Accent3 64" xfId="1125" xr:uid="{00000000-0005-0000-0000-000043050000}"/>
    <cellStyle name="Accent3 65" xfId="1126" xr:uid="{00000000-0005-0000-0000-000044050000}"/>
    <cellStyle name="Accent3 66" xfId="1127" xr:uid="{00000000-0005-0000-0000-000045050000}"/>
    <cellStyle name="Accent3 67" xfId="1128" xr:uid="{00000000-0005-0000-0000-000046050000}"/>
    <cellStyle name="Accent3 68" xfId="1129" xr:uid="{00000000-0005-0000-0000-000047050000}"/>
    <cellStyle name="Accent3 69" xfId="1130" xr:uid="{00000000-0005-0000-0000-000048050000}"/>
    <cellStyle name="Accent3 7" xfId="1131" xr:uid="{00000000-0005-0000-0000-000049050000}"/>
    <cellStyle name="Accent3 7 2" xfId="1132" xr:uid="{00000000-0005-0000-0000-00004A050000}"/>
    <cellStyle name="Accent3 7_Acq input" xfId="2162" xr:uid="{00000000-0005-0000-0000-00004B050000}"/>
    <cellStyle name="Accent3 70" xfId="1133" xr:uid="{00000000-0005-0000-0000-00004C050000}"/>
    <cellStyle name="Accent3 71" xfId="1134" xr:uid="{00000000-0005-0000-0000-00004D050000}"/>
    <cellStyle name="Accent3 72" xfId="2013" xr:uid="{00000000-0005-0000-0000-00004E050000}"/>
    <cellStyle name="Accent3 73" xfId="2110" xr:uid="{00000000-0005-0000-0000-00004F050000}"/>
    <cellStyle name="Accent3 8" xfId="1135" xr:uid="{00000000-0005-0000-0000-000050050000}"/>
    <cellStyle name="Accent3 8 2" xfId="1136" xr:uid="{00000000-0005-0000-0000-000051050000}"/>
    <cellStyle name="Accent3 8_Acq input" xfId="2163" xr:uid="{00000000-0005-0000-0000-000052050000}"/>
    <cellStyle name="Accent3 9" xfId="1137" xr:uid="{00000000-0005-0000-0000-000053050000}"/>
    <cellStyle name="Accent3 9 2" xfId="1138" xr:uid="{00000000-0005-0000-0000-000054050000}"/>
    <cellStyle name="Accent3 9_Acq input" xfId="2164" xr:uid="{00000000-0005-0000-0000-000055050000}"/>
    <cellStyle name="Accent4 - 20%" xfId="200" xr:uid="{00000000-0005-0000-0000-000056050000}"/>
    <cellStyle name="Accent4 - 20% 2" xfId="201" xr:uid="{00000000-0005-0000-0000-000057050000}"/>
    <cellStyle name="Accent4 - 40%" xfId="202" xr:uid="{00000000-0005-0000-0000-000058050000}"/>
    <cellStyle name="Accent4 - 40% 2" xfId="203" xr:uid="{00000000-0005-0000-0000-000059050000}"/>
    <cellStyle name="Accent4 - 60%" xfId="204" xr:uid="{00000000-0005-0000-0000-00005A050000}"/>
    <cellStyle name="Accent4 10" xfId="1139" xr:uid="{00000000-0005-0000-0000-00005B050000}"/>
    <cellStyle name="Accent4 11" xfId="1140" xr:uid="{00000000-0005-0000-0000-00005C050000}"/>
    <cellStyle name="Accent4 12" xfId="1141" xr:uid="{00000000-0005-0000-0000-00005D050000}"/>
    <cellStyle name="Accent4 13" xfId="1142" xr:uid="{00000000-0005-0000-0000-00005E050000}"/>
    <cellStyle name="Accent4 14" xfId="1143" xr:uid="{00000000-0005-0000-0000-00005F050000}"/>
    <cellStyle name="Accent4 15" xfId="1144" xr:uid="{00000000-0005-0000-0000-000060050000}"/>
    <cellStyle name="Accent4 16" xfId="1145" xr:uid="{00000000-0005-0000-0000-000061050000}"/>
    <cellStyle name="Accent4 17" xfId="1146" xr:uid="{00000000-0005-0000-0000-000062050000}"/>
    <cellStyle name="Accent4 18" xfId="1147" xr:uid="{00000000-0005-0000-0000-000063050000}"/>
    <cellStyle name="Accent4 19" xfId="1148" xr:uid="{00000000-0005-0000-0000-000064050000}"/>
    <cellStyle name="Accent4 2" xfId="205" xr:uid="{00000000-0005-0000-0000-000065050000}"/>
    <cellStyle name="Accent4 2 2" xfId="1149" xr:uid="{00000000-0005-0000-0000-000066050000}"/>
    <cellStyle name="Accent4 2_Acq input" xfId="2165" xr:uid="{00000000-0005-0000-0000-000067050000}"/>
    <cellStyle name="Accent4 20" xfId="1150" xr:uid="{00000000-0005-0000-0000-000068050000}"/>
    <cellStyle name="Accent4 21" xfId="1151" xr:uid="{00000000-0005-0000-0000-000069050000}"/>
    <cellStyle name="Accent4 22" xfId="1152" xr:uid="{00000000-0005-0000-0000-00006A050000}"/>
    <cellStyle name="Accent4 23" xfId="1153" xr:uid="{00000000-0005-0000-0000-00006B050000}"/>
    <cellStyle name="Accent4 24" xfId="1154" xr:uid="{00000000-0005-0000-0000-00006C050000}"/>
    <cellStyle name="Accent4 25" xfId="1155" xr:uid="{00000000-0005-0000-0000-00006D050000}"/>
    <cellStyle name="Accent4 26" xfId="1156" xr:uid="{00000000-0005-0000-0000-00006E050000}"/>
    <cellStyle name="Accent4 27" xfId="1157" xr:uid="{00000000-0005-0000-0000-00006F050000}"/>
    <cellStyle name="Accent4 28" xfId="1158" xr:uid="{00000000-0005-0000-0000-000070050000}"/>
    <cellStyle name="Accent4 29" xfId="1159" xr:uid="{00000000-0005-0000-0000-000071050000}"/>
    <cellStyle name="Accent4 3" xfId="206" xr:uid="{00000000-0005-0000-0000-000072050000}"/>
    <cellStyle name="Accent4 3 2" xfId="1160" xr:uid="{00000000-0005-0000-0000-000073050000}"/>
    <cellStyle name="Accent4 3_Acq input" xfId="2166" xr:uid="{00000000-0005-0000-0000-000074050000}"/>
    <cellStyle name="Accent4 30" xfId="1161" xr:uid="{00000000-0005-0000-0000-000075050000}"/>
    <cellStyle name="Accent4 31" xfId="1162" xr:uid="{00000000-0005-0000-0000-000076050000}"/>
    <cellStyle name="Accent4 32" xfId="1163" xr:uid="{00000000-0005-0000-0000-000077050000}"/>
    <cellStyle name="Accent4 33" xfId="1164" xr:uid="{00000000-0005-0000-0000-000078050000}"/>
    <cellStyle name="Accent4 34" xfId="1165" xr:uid="{00000000-0005-0000-0000-000079050000}"/>
    <cellStyle name="Accent4 35" xfId="1166" xr:uid="{00000000-0005-0000-0000-00007A050000}"/>
    <cellStyle name="Accent4 36" xfId="1167" xr:uid="{00000000-0005-0000-0000-00007B050000}"/>
    <cellStyle name="Accent4 37" xfId="1168" xr:uid="{00000000-0005-0000-0000-00007C050000}"/>
    <cellStyle name="Accent4 38" xfId="1169" xr:uid="{00000000-0005-0000-0000-00007D050000}"/>
    <cellStyle name="Accent4 39" xfId="1170" xr:uid="{00000000-0005-0000-0000-00007E050000}"/>
    <cellStyle name="Accent4 4" xfId="207" xr:uid="{00000000-0005-0000-0000-00007F050000}"/>
    <cellStyle name="Accent4 4 2" xfId="1171" xr:uid="{00000000-0005-0000-0000-000080050000}"/>
    <cellStyle name="Accent4 4_Acq input" xfId="2167" xr:uid="{00000000-0005-0000-0000-000081050000}"/>
    <cellStyle name="Accent4 40" xfId="1172" xr:uid="{00000000-0005-0000-0000-000082050000}"/>
    <cellStyle name="Accent4 41" xfId="1173" xr:uid="{00000000-0005-0000-0000-000083050000}"/>
    <cellStyle name="Accent4 42" xfId="1174" xr:uid="{00000000-0005-0000-0000-000084050000}"/>
    <cellStyle name="Accent4 43" xfId="1175" xr:uid="{00000000-0005-0000-0000-000085050000}"/>
    <cellStyle name="Accent4 44" xfId="1176" xr:uid="{00000000-0005-0000-0000-000086050000}"/>
    <cellStyle name="Accent4 45" xfId="1177" xr:uid="{00000000-0005-0000-0000-000087050000}"/>
    <cellStyle name="Accent4 46" xfId="1178" xr:uid="{00000000-0005-0000-0000-000088050000}"/>
    <cellStyle name="Accent4 47" xfId="1179" xr:uid="{00000000-0005-0000-0000-000089050000}"/>
    <cellStyle name="Accent4 48" xfId="1180" xr:uid="{00000000-0005-0000-0000-00008A050000}"/>
    <cellStyle name="Accent4 49" xfId="1181" xr:uid="{00000000-0005-0000-0000-00008B050000}"/>
    <cellStyle name="Accent4 5" xfId="208" xr:uid="{00000000-0005-0000-0000-00008C050000}"/>
    <cellStyle name="Accent4 5 2" xfId="1182" xr:uid="{00000000-0005-0000-0000-00008D050000}"/>
    <cellStyle name="Accent4 5_Acq input" xfId="2168" xr:uid="{00000000-0005-0000-0000-00008E050000}"/>
    <cellStyle name="Accent4 50" xfId="1183" xr:uid="{00000000-0005-0000-0000-00008F050000}"/>
    <cellStyle name="Accent4 51" xfId="1184" xr:uid="{00000000-0005-0000-0000-000090050000}"/>
    <cellStyle name="Accent4 52" xfId="1185" xr:uid="{00000000-0005-0000-0000-000091050000}"/>
    <cellStyle name="Accent4 53" xfId="1186" xr:uid="{00000000-0005-0000-0000-000092050000}"/>
    <cellStyle name="Accent4 54" xfId="1187" xr:uid="{00000000-0005-0000-0000-000093050000}"/>
    <cellStyle name="Accent4 55" xfId="1188" xr:uid="{00000000-0005-0000-0000-000094050000}"/>
    <cellStyle name="Accent4 56" xfId="1189" xr:uid="{00000000-0005-0000-0000-000095050000}"/>
    <cellStyle name="Accent4 57" xfId="1190" xr:uid="{00000000-0005-0000-0000-000096050000}"/>
    <cellStyle name="Accent4 58" xfId="1191" xr:uid="{00000000-0005-0000-0000-000097050000}"/>
    <cellStyle name="Accent4 59" xfId="1192" xr:uid="{00000000-0005-0000-0000-000098050000}"/>
    <cellStyle name="Accent4 6" xfId="1193" xr:uid="{00000000-0005-0000-0000-000099050000}"/>
    <cellStyle name="Accent4 6 2" xfId="1194" xr:uid="{00000000-0005-0000-0000-00009A050000}"/>
    <cellStyle name="Accent4 6_Acq input" xfId="2169" xr:uid="{00000000-0005-0000-0000-00009B050000}"/>
    <cellStyle name="Accent4 60" xfId="1195" xr:uid="{00000000-0005-0000-0000-00009C050000}"/>
    <cellStyle name="Accent4 61" xfId="1196" xr:uid="{00000000-0005-0000-0000-00009D050000}"/>
    <cellStyle name="Accent4 62" xfId="1197" xr:uid="{00000000-0005-0000-0000-00009E050000}"/>
    <cellStyle name="Accent4 63" xfId="1198" xr:uid="{00000000-0005-0000-0000-00009F050000}"/>
    <cellStyle name="Accent4 64" xfId="1199" xr:uid="{00000000-0005-0000-0000-0000A0050000}"/>
    <cellStyle name="Accent4 65" xfId="1200" xr:uid="{00000000-0005-0000-0000-0000A1050000}"/>
    <cellStyle name="Accent4 66" xfId="1201" xr:uid="{00000000-0005-0000-0000-0000A2050000}"/>
    <cellStyle name="Accent4 67" xfId="1202" xr:uid="{00000000-0005-0000-0000-0000A3050000}"/>
    <cellStyle name="Accent4 68" xfId="1203" xr:uid="{00000000-0005-0000-0000-0000A4050000}"/>
    <cellStyle name="Accent4 69" xfId="1204" xr:uid="{00000000-0005-0000-0000-0000A5050000}"/>
    <cellStyle name="Accent4 7" xfId="1205" xr:uid="{00000000-0005-0000-0000-0000A6050000}"/>
    <cellStyle name="Accent4 7 2" xfId="1206" xr:uid="{00000000-0005-0000-0000-0000A7050000}"/>
    <cellStyle name="Accent4 7_Acq input" xfId="2170" xr:uid="{00000000-0005-0000-0000-0000A8050000}"/>
    <cellStyle name="Accent4 70" xfId="1207" xr:uid="{00000000-0005-0000-0000-0000A9050000}"/>
    <cellStyle name="Accent4 71" xfId="1208" xr:uid="{00000000-0005-0000-0000-0000AA050000}"/>
    <cellStyle name="Accent4 72" xfId="2014" xr:uid="{00000000-0005-0000-0000-0000AB050000}"/>
    <cellStyle name="Accent4 73" xfId="2111" xr:uid="{00000000-0005-0000-0000-0000AC050000}"/>
    <cellStyle name="Accent4 8" xfId="1209" xr:uid="{00000000-0005-0000-0000-0000AD050000}"/>
    <cellStyle name="Accent4 8 2" xfId="1210" xr:uid="{00000000-0005-0000-0000-0000AE050000}"/>
    <cellStyle name="Accent4 8_Acq input" xfId="2171" xr:uid="{00000000-0005-0000-0000-0000AF050000}"/>
    <cellStyle name="Accent4 9" xfId="1211" xr:uid="{00000000-0005-0000-0000-0000B0050000}"/>
    <cellStyle name="Accent4 9 2" xfId="1212" xr:uid="{00000000-0005-0000-0000-0000B1050000}"/>
    <cellStyle name="Accent4 9_Acq input" xfId="2172" xr:uid="{00000000-0005-0000-0000-0000B2050000}"/>
    <cellStyle name="Accent5 - 20%" xfId="209" xr:uid="{00000000-0005-0000-0000-0000B3050000}"/>
    <cellStyle name="Accent5 - 20% 2" xfId="210" xr:uid="{00000000-0005-0000-0000-0000B4050000}"/>
    <cellStyle name="Accent5 - 40%" xfId="211" xr:uid="{00000000-0005-0000-0000-0000B5050000}"/>
    <cellStyle name="Accent5 - 40% 2" xfId="212" xr:uid="{00000000-0005-0000-0000-0000B6050000}"/>
    <cellStyle name="Accent5 - 60%" xfId="213" xr:uid="{00000000-0005-0000-0000-0000B7050000}"/>
    <cellStyle name="Accent5 10" xfId="1213" xr:uid="{00000000-0005-0000-0000-0000B8050000}"/>
    <cellStyle name="Accent5 11" xfId="1214" xr:uid="{00000000-0005-0000-0000-0000B9050000}"/>
    <cellStyle name="Accent5 12" xfId="1215" xr:uid="{00000000-0005-0000-0000-0000BA050000}"/>
    <cellStyle name="Accent5 13" xfId="1216" xr:uid="{00000000-0005-0000-0000-0000BB050000}"/>
    <cellStyle name="Accent5 14" xfId="1217" xr:uid="{00000000-0005-0000-0000-0000BC050000}"/>
    <cellStyle name="Accent5 15" xfId="1218" xr:uid="{00000000-0005-0000-0000-0000BD050000}"/>
    <cellStyle name="Accent5 16" xfId="1219" xr:uid="{00000000-0005-0000-0000-0000BE050000}"/>
    <cellStyle name="Accent5 17" xfId="1220" xr:uid="{00000000-0005-0000-0000-0000BF050000}"/>
    <cellStyle name="Accent5 18" xfId="1221" xr:uid="{00000000-0005-0000-0000-0000C0050000}"/>
    <cellStyle name="Accent5 19" xfId="1222" xr:uid="{00000000-0005-0000-0000-0000C1050000}"/>
    <cellStyle name="Accent5 2" xfId="214" xr:uid="{00000000-0005-0000-0000-0000C2050000}"/>
    <cellStyle name="Accent5 2 2" xfId="1223" xr:uid="{00000000-0005-0000-0000-0000C3050000}"/>
    <cellStyle name="Accent5 2_Acq input" xfId="2173" xr:uid="{00000000-0005-0000-0000-0000C4050000}"/>
    <cellStyle name="Accent5 20" xfId="1224" xr:uid="{00000000-0005-0000-0000-0000C5050000}"/>
    <cellStyle name="Accent5 21" xfId="1225" xr:uid="{00000000-0005-0000-0000-0000C6050000}"/>
    <cellStyle name="Accent5 22" xfId="1226" xr:uid="{00000000-0005-0000-0000-0000C7050000}"/>
    <cellStyle name="Accent5 23" xfId="1227" xr:uid="{00000000-0005-0000-0000-0000C8050000}"/>
    <cellStyle name="Accent5 24" xfId="1228" xr:uid="{00000000-0005-0000-0000-0000C9050000}"/>
    <cellStyle name="Accent5 25" xfId="1229" xr:uid="{00000000-0005-0000-0000-0000CA050000}"/>
    <cellStyle name="Accent5 26" xfId="1230" xr:uid="{00000000-0005-0000-0000-0000CB050000}"/>
    <cellStyle name="Accent5 27" xfId="1231" xr:uid="{00000000-0005-0000-0000-0000CC050000}"/>
    <cellStyle name="Accent5 28" xfId="1232" xr:uid="{00000000-0005-0000-0000-0000CD050000}"/>
    <cellStyle name="Accent5 29" xfId="1233" xr:uid="{00000000-0005-0000-0000-0000CE050000}"/>
    <cellStyle name="Accent5 3" xfId="215" xr:uid="{00000000-0005-0000-0000-0000CF050000}"/>
    <cellStyle name="Accent5 3 2" xfId="1234" xr:uid="{00000000-0005-0000-0000-0000D0050000}"/>
    <cellStyle name="Accent5 3_Acq input" xfId="2174" xr:uid="{00000000-0005-0000-0000-0000D1050000}"/>
    <cellStyle name="Accent5 30" xfId="1235" xr:uid="{00000000-0005-0000-0000-0000D2050000}"/>
    <cellStyle name="Accent5 31" xfId="1236" xr:uid="{00000000-0005-0000-0000-0000D3050000}"/>
    <cellStyle name="Accent5 32" xfId="1237" xr:uid="{00000000-0005-0000-0000-0000D4050000}"/>
    <cellStyle name="Accent5 33" xfId="1238" xr:uid="{00000000-0005-0000-0000-0000D5050000}"/>
    <cellStyle name="Accent5 34" xfId="1239" xr:uid="{00000000-0005-0000-0000-0000D6050000}"/>
    <cellStyle name="Accent5 35" xfId="1240" xr:uid="{00000000-0005-0000-0000-0000D7050000}"/>
    <cellStyle name="Accent5 36" xfId="1241" xr:uid="{00000000-0005-0000-0000-0000D8050000}"/>
    <cellStyle name="Accent5 37" xfId="1242" xr:uid="{00000000-0005-0000-0000-0000D9050000}"/>
    <cellStyle name="Accent5 38" xfId="1243" xr:uid="{00000000-0005-0000-0000-0000DA050000}"/>
    <cellStyle name="Accent5 39" xfId="1244" xr:uid="{00000000-0005-0000-0000-0000DB050000}"/>
    <cellStyle name="Accent5 4" xfId="216" xr:uid="{00000000-0005-0000-0000-0000DC050000}"/>
    <cellStyle name="Accent5 4 2" xfId="1245" xr:uid="{00000000-0005-0000-0000-0000DD050000}"/>
    <cellStyle name="Accent5 4_Acq input" xfId="2175" xr:uid="{00000000-0005-0000-0000-0000DE050000}"/>
    <cellStyle name="Accent5 40" xfId="1246" xr:uid="{00000000-0005-0000-0000-0000DF050000}"/>
    <cellStyle name="Accent5 41" xfId="1247" xr:uid="{00000000-0005-0000-0000-0000E0050000}"/>
    <cellStyle name="Accent5 42" xfId="1248" xr:uid="{00000000-0005-0000-0000-0000E1050000}"/>
    <cellStyle name="Accent5 43" xfId="1249" xr:uid="{00000000-0005-0000-0000-0000E2050000}"/>
    <cellStyle name="Accent5 44" xfId="1250" xr:uid="{00000000-0005-0000-0000-0000E3050000}"/>
    <cellStyle name="Accent5 45" xfId="1251" xr:uid="{00000000-0005-0000-0000-0000E4050000}"/>
    <cellStyle name="Accent5 46" xfId="1252" xr:uid="{00000000-0005-0000-0000-0000E5050000}"/>
    <cellStyle name="Accent5 47" xfId="1253" xr:uid="{00000000-0005-0000-0000-0000E6050000}"/>
    <cellStyle name="Accent5 48" xfId="1254" xr:uid="{00000000-0005-0000-0000-0000E7050000}"/>
    <cellStyle name="Accent5 49" xfId="1255" xr:uid="{00000000-0005-0000-0000-0000E8050000}"/>
    <cellStyle name="Accent5 5" xfId="217" xr:uid="{00000000-0005-0000-0000-0000E9050000}"/>
    <cellStyle name="Accent5 5 2" xfId="1256" xr:uid="{00000000-0005-0000-0000-0000EA050000}"/>
    <cellStyle name="Accent5 5_Acq input" xfId="2176" xr:uid="{00000000-0005-0000-0000-0000EB050000}"/>
    <cellStyle name="Accent5 50" xfId="1257" xr:uid="{00000000-0005-0000-0000-0000EC050000}"/>
    <cellStyle name="Accent5 51" xfId="1258" xr:uid="{00000000-0005-0000-0000-0000ED050000}"/>
    <cellStyle name="Accent5 52" xfId="1259" xr:uid="{00000000-0005-0000-0000-0000EE050000}"/>
    <cellStyle name="Accent5 53" xfId="1260" xr:uid="{00000000-0005-0000-0000-0000EF050000}"/>
    <cellStyle name="Accent5 54" xfId="1261" xr:uid="{00000000-0005-0000-0000-0000F0050000}"/>
    <cellStyle name="Accent5 55" xfId="1262" xr:uid="{00000000-0005-0000-0000-0000F1050000}"/>
    <cellStyle name="Accent5 56" xfId="1263" xr:uid="{00000000-0005-0000-0000-0000F2050000}"/>
    <cellStyle name="Accent5 57" xfId="1264" xr:uid="{00000000-0005-0000-0000-0000F3050000}"/>
    <cellStyle name="Accent5 58" xfId="1265" xr:uid="{00000000-0005-0000-0000-0000F4050000}"/>
    <cellStyle name="Accent5 59" xfId="1266" xr:uid="{00000000-0005-0000-0000-0000F5050000}"/>
    <cellStyle name="Accent5 6" xfId="1267" xr:uid="{00000000-0005-0000-0000-0000F6050000}"/>
    <cellStyle name="Accent5 6 2" xfId="1268" xr:uid="{00000000-0005-0000-0000-0000F7050000}"/>
    <cellStyle name="Accent5 6_Acq input" xfId="2177" xr:uid="{00000000-0005-0000-0000-0000F8050000}"/>
    <cellStyle name="Accent5 60" xfId="1269" xr:uid="{00000000-0005-0000-0000-0000F9050000}"/>
    <cellStyle name="Accent5 61" xfId="1270" xr:uid="{00000000-0005-0000-0000-0000FA050000}"/>
    <cellStyle name="Accent5 62" xfId="1271" xr:uid="{00000000-0005-0000-0000-0000FB050000}"/>
    <cellStyle name="Accent5 63" xfId="1272" xr:uid="{00000000-0005-0000-0000-0000FC050000}"/>
    <cellStyle name="Accent5 64" xfId="1273" xr:uid="{00000000-0005-0000-0000-0000FD050000}"/>
    <cellStyle name="Accent5 65" xfId="1274" xr:uid="{00000000-0005-0000-0000-0000FE050000}"/>
    <cellStyle name="Accent5 66" xfId="1275" xr:uid="{00000000-0005-0000-0000-0000FF050000}"/>
    <cellStyle name="Accent5 67" xfId="1276" xr:uid="{00000000-0005-0000-0000-000000060000}"/>
    <cellStyle name="Accent5 68" xfId="1277" xr:uid="{00000000-0005-0000-0000-000001060000}"/>
    <cellStyle name="Accent5 69" xfId="1278" xr:uid="{00000000-0005-0000-0000-000002060000}"/>
    <cellStyle name="Accent5 7" xfId="1279" xr:uid="{00000000-0005-0000-0000-000003060000}"/>
    <cellStyle name="Accent5 7 2" xfId="1280" xr:uid="{00000000-0005-0000-0000-000004060000}"/>
    <cellStyle name="Accent5 7_Acq input" xfId="2178" xr:uid="{00000000-0005-0000-0000-000005060000}"/>
    <cellStyle name="Accent5 70" xfId="1281" xr:uid="{00000000-0005-0000-0000-000006060000}"/>
    <cellStyle name="Accent5 71" xfId="1282" xr:uid="{00000000-0005-0000-0000-000007060000}"/>
    <cellStyle name="Accent5 72" xfId="2015" xr:uid="{00000000-0005-0000-0000-000008060000}"/>
    <cellStyle name="Accent5 73" xfId="2112" xr:uid="{00000000-0005-0000-0000-000009060000}"/>
    <cellStyle name="Accent5 8" xfId="1283" xr:uid="{00000000-0005-0000-0000-00000A060000}"/>
    <cellStyle name="Accent5 8 2" xfId="1284" xr:uid="{00000000-0005-0000-0000-00000B060000}"/>
    <cellStyle name="Accent5 8_Acq input" xfId="2179" xr:uid="{00000000-0005-0000-0000-00000C060000}"/>
    <cellStyle name="Accent5 9" xfId="1285" xr:uid="{00000000-0005-0000-0000-00000D060000}"/>
    <cellStyle name="Accent5 9 2" xfId="1286" xr:uid="{00000000-0005-0000-0000-00000E060000}"/>
    <cellStyle name="Accent5 9_Acq input" xfId="2180" xr:uid="{00000000-0005-0000-0000-00000F060000}"/>
    <cellStyle name="Accent6 - 20%" xfId="218" xr:uid="{00000000-0005-0000-0000-000010060000}"/>
    <cellStyle name="Accent6 - 20% 2" xfId="219" xr:uid="{00000000-0005-0000-0000-000011060000}"/>
    <cellStyle name="Accent6 - 40%" xfId="220" xr:uid="{00000000-0005-0000-0000-000012060000}"/>
    <cellStyle name="Accent6 - 40% 2" xfId="221" xr:uid="{00000000-0005-0000-0000-000013060000}"/>
    <cellStyle name="Accent6 - 60%" xfId="222" xr:uid="{00000000-0005-0000-0000-000014060000}"/>
    <cellStyle name="Accent6 10" xfId="1287" xr:uid="{00000000-0005-0000-0000-000015060000}"/>
    <cellStyle name="Accent6 11" xfId="1288" xr:uid="{00000000-0005-0000-0000-000016060000}"/>
    <cellStyle name="Accent6 12" xfId="1289" xr:uid="{00000000-0005-0000-0000-000017060000}"/>
    <cellStyle name="Accent6 13" xfId="1290" xr:uid="{00000000-0005-0000-0000-000018060000}"/>
    <cellStyle name="Accent6 14" xfId="1291" xr:uid="{00000000-0005-0000-0000-000019060000}"/>
    <cellStyle name="Accent6 15" xfId="1292" xr:uid="{00000000-0005-0000-0000-00001A060000}"/>
    <cellStyle name="Accent6 16" xfId="1293" xr:uid="{00000000-0005-0000-0000-00001B060000}"/>
    <cellStyle name="Accent6 17" xfId="1294" xr:uid="{00000000-0005-0000-0000-00001C060000}"/>
    <cellStyle name="Accent6 18" xfId="1295" xr:uid="{00000000-0005-0000-0000-00001D060000}"/>
    <cellStyle name="Accent6 19" xfId="1296" xr:uid="{00000000-0005-0000-0000-00001E060000}"/>
    <cellStyle name="Accent6 2" xfId="223" xr:uid="{00000000-0005-0000-0000-00001F060000}"/>
    <cellStyle name="Accent6 2 2" xfId="1297" xr:uid="{00000000-0005-0000-0000-000020060000}"/>
    <cellStyle name="Accent6 2_Acq input" xfId="2181" xr:uid="{00000000-0005-0000-0000-000021060000}"/>
    <cellStyle name="Accent6 20" xfId="1298" xr:uid="{00000000-0005-0000-0000-000022060000}"/>
    <cellStyle name="Accent6 21" xfId="1299" xr:uid="{00000000-0005-0000-0000-000023060000}"/>
    <cellStyle name="Accent6 22" xfId="1300" xr:uid="{00000000-0005-0000-0000-000024060000}"/>
    <cellStyle name="Accent6 23" xfId="1301" xr:uid="{00000000-0005-0000-0000-000025060000}"/>
    <cellStyle name="Accent6 24" xfId="1302" xr:uid="{00000000-0005-0000-0000-000026060000}"/>
    <cellStyle name="Accent6 25" xfId="1303" xr:uid="{00000000-0005-0000-0000-000027060000}"/>
    <cellStyle name="Accent6 26" xfId="1304" xr:uid="{00000000-0005-0000-0000-000028060000}"/>
    <cellStyle name="Accent6 27" xfId="1305" xr:uid="{00000000-0005-0000-0000-000029060000}"/>
    <cellStyle name="Accent6 28" xfId="1306" xr:uid="{00000000-0005-0000-0000-00002A060000}"/>
    <cellStyle name="Accent6 29" xfId="1307" xr:uid="{00000000-0005-0000-0000-00002B060000}"/>
    <cellStyle name="Accent6 3" xfId="224" xr:uid="{00000000-0005-0000-0000-00002C060000}"/>
    <cellStyle name="Accent6 3 2" xfId="1308" xr:uid="{00000000-0005-0000-0000-00002D060000}"/>
    <cellStyle name="Accent6 3_Acq input" xfId="2182" xr:uid="{00000000-0005-0000-0000-00002E060000}"/>
    <cellStyle name="Accent6 30" xfId="1309" xr:uid="{00000000-0005-0000-0000-00002F060000}"/>
    <cellStyle name="Accent6 31" xfId="1310" xr:uid="{00000000-0005-0000-0000-000030060000}"/>
    <cellStyle name="Accent6 32" xfId="1311" xr:uid="{00000000-0005-0000-0000-000031060000}"/>
    <cellStyle name="Accent6 33" xfId="1312" xr:uid="{00000000-0005-0000-0000-000032060000}"/>
    <cellStyle name="Accent6 34" xfId="1313" xr:uid="{00000000-0005-0000-0000-000033060000}"/>
    <cellStyle name="Accent6 35" xfId="1314" xr:uid="{00000000-0005-0000-0000-000034060000}"/>
    <cellStyle name="Accent6 36" xfId="1315" xr:uid="{00000000-0005-0000-0000-000035060000}"/>
    <cellStyle name="Accent6 37" xfId="1316" xr:uid="{00000000-0005-0000-0000-000036060000}"/>
    <cellStyle name="Accent6 38" xfId="1317" xr:uid="{00000000-0005-0000-0000-000037060000}"/>
    <cellStyle name="Accent6 39" xfId="1318" xr:uid="{00000000-0005-0000-0000-000038060000}"/>
    <cellStyle name="Accent6 4" xfId="225" xr:uid="{00000000-0005-0000-0000-000039060000}"/>
    <cellStyle name="Accent6 4 2" xfId="1319" xr:uid="{00000000-0005-0000-0000-00003A060000}"/>
    <cellStyle name="Accent6 4_Acq input" xfId="2183" xr:uid="{00000000-0005-0000-0000-00003B060000}"/>
    <cellStyle name="Accent6 40" xfId="1320" xr:uid="{00000000-0005-0000-0000-00003C060000}"/>
    <cellStyle name="Accent6 41" xfId="1321" xr:uid="{00000000-0005-0000-0000-00003D060000}"/>
    <cellStyle name="Accent6 42" xfId="1322" xr:uid="{00000000-0005-0000-0000-00003E060000}"/>
    <cellStyle name="Accent6 43" xfId="1323" xr:uid="{00000000-0005-0000-0000-00003F060000}"/>
    <cellStyle name="Accent6 44" xfId="1324" xr:uid="{00000000-0005-0000-0000-000040060000}"/>
    <cellStyle name="Accent6 45" xfId="1325" xr:uid="{00000000-0005-0000-0000-000041060000}"/>
    <cellStyle name="Accent6 46" xfId="1326" xr:uid="{00000000-0005-0000-0000-000042060000}"/>
    <cellStyle name="Accent6 47" xfId="1327" xr:uid="{00000000-0005-0000-0000-000043060000}"/>
    <cellStyle name="Accent6 48" xfId="1328" xr:uid="{00000000-0005-0000-0000-000044060000}"/>
    <cellStyle name="Accent6 49" xfId="1329" xr:uid="{00000000-0005-0000-0000-000045060000}"/>
    <cellStyle name="Accent6 5" xfId="226" xr:uid="{00000000-0005-0000-0000-000046060000}"/>
    <cellStyle name="Accent6 5 2" xfId="1330" xr:uid="{00000000-0005-0000-0000-000047060000}"/>
    <cellStyle name="Accent6 5_Acq input" xfId="2184" xr:uid="{00000000-0005-0000-0000-000048060000}"/>
    <cellStyle name="Accent6 50" xfId="1331" xr:uid="{00000000-0005-0000-0000-000049060000}"/>
    <cellStyle name="Accent6 51" xfId="1332" xr:uid="{00000000-0005-0000-0000-00004A060000}"/>
    <cellStyle name="Accent6 52" xfId="1333" xr:uid="{00000000-0005-0000-0000-00004B060000}"/>
    <cellStyle name="Accent6 53" xfId="1334" xr:uid="{00000000-0005-0000-0000-00004C060000}"/>
    <cellStyle name="Accent6 54" xfId="1335" xr:uid="{00000000-0005-0000-0000-00004D060000}"/>
    <cellStyle name="Accent6 55" xfId="1336" xr:uid="{00000000-0005-0000-0000-00004E060000}"/>
    <cellStyle name="Accent6 56" xfId="1337" xr:uid="{00000000-0005-0000-0000-00004F060000}"/>
    <cellStyle name="Accent6 57" xfId="1338" xr:uid="{00000000-0005-0000-0000-000050060000}"/>
    <cellStyle name="Accent6 58" xfId="1339" xr:uid="{00000000-0005-0000-0000-000051060000}"/>
    <cellStyle name="Accent6 59" xfId="1340" xr:uid="{00000000-0005-0000-0000-000052060000}"/>
    <cellStyle name="Accent6 6" xfId="1341" xr:uid="{00000000-0005-0000-0000-000053060000}"/>
    <cellStyle name="Accent6 6 2" xfId="1342" xr:uid="{00000000-0005-0000-0000-000054060000}"/>
    <cellStyle name="Accent6 6_Acq input" xfId="2185" xr:uid="{00000000-0005-0000-0000-000055060000}"/>
    <cellStyle name="Accent6 60" xfId="1343" xr:uid="{00000000-0005-0000-0000-000056060000}"/>
    <cellStyle name="Accent6 61" xfId="1344" xr:uid="{00000000-0005-0000-0000-000057060000}"/>
    <cellStyle name="Accent6 62" xfId="1345" xr:uid="{00000000-0005-0000-0000-000058060000}"/>
    <cellStyle name="Accent6 63" xfId="1346" xr:uid="{00000000-0005-0000-0000-000059060000}"/>
    <cellStyle name="Accent6 64" xfId="1347" xr:uid="{00000000-0005-0000-0000-00005A060000}"/>
    <cellStyle name="Accent6 65" xfId="1348" xr:uid="{00000000-0005-0000-0000-00005B060000}"/>
    <cellStyle name="Accent6 66" xfId="1349" xr:uid="{00000000-0005-0000-0000-00005C060000}"/>
    <cellStyle name="Accent6 67" xfId="1350" xr:uid="{00000000-0005-0000-0000-00005D060000}"/>
    <cellStyle name="Accent6 68" xfId="1351" xr:uid="{00000000-0005-0000-0000-00005E060000}"/>
    <cellStyle name="Accent6 69" xfId="1352" xr:uid="{00000000-0005-0000-0000-00005F060000}"/>
    <cellStyle name="Accent6 7" xfId="1353" xr:uid="{00000000-0005-0000-0000-000060060000}"/>
    <cellStyle name="Accent6 7 2" xfId="1354" xr:uid="{00000000-0005-0000-0000-000061060000}"/>
    <cellStyle name="Accent6 7_Acq input" xfId="2186" xr:uid="{00000000-0005-0000-0000-000062060000}"/>
    <cellStyle name="Accent6 70" xfId="1355" xr:uid="{00000000-0005-0000-0000-000063060000}"/>
    <cellStyle name="Accent6 71" xfId="1356" xr:uid="{00000000-0005-0000-0000-000064060000}"/>
    <cellStyle name="Accent6 72" xfId="2016" xr:uid="{00000000-0005-0000-0000-000065060000}"/>
    <cellStyle name="Accent6 73" xfId="2113" xr:uid="{00000000-0005-0000-0000-000066060000}"/>
    <cellStyle name="Accent6 8" xfId="1357" xr:uid="{00000000-0005-0000-0000-000067060000}"/>
    <cellStyle name="Accent6 8 2" xfId="1358" xr:uid="{00000000-0005-0000-0000-000068060000}"/>
    <cellStyle name="Accent6 8_Acq input" xfId="2187" xr:uid="{00000000-0005-0000-0000-000069060000}"/>
    <cellStyle name="Accent6 9" xfId="1359" xr:uid="{00000000-0005-0000-0000-00006A060000}"/>
    <cellStyle name="Accent6 9 2" xfId="1360" xr:uid="{00000000-0005-0000-0000-00006B060000}"/>
    <cellStyle name="Accent6 9_Acq input" xfId="2188" xr:uid="{00000000-0005-0000-0000-00006C060000}"/>
    <cellStyle name="Akzent1" xfId="1361" xr:uid="{00000000-0005-0000-0000-00006D060000}"/>
    <cellStyle name="Akzent1 2" xfId="2017" xr:uid="{00000000-0005-0000-0000-00006E060000}"/>
    <cellStyle name="Akzent2" xfId="1362" xr:uid="{00000000-0005-0000-0000-00006F060000}"/>
    <cellStyle name="Akzent2 2" xfId="2018" xr:uid="{00000000-0005-0000-0000-000070060000}"/>
    <cellStyle name="Akzent3" xfId="1363" xr:uid="{00000000-0005-0000-0000-000071060000}"/>
    <cellStyle name="Akzent3 2" xfId="2019" xr:uid="{00000000-0005-0000-0000-000072060000}"/>
    <cellStyle name="Akzent4" xfId="1364" xr:uid="{00000000-0005-0000-0000-000073060000}"/>
    <cellStyle name="Akzent4 2" xfId="2020" xr:uid="{00000000-0005-0000-0000-000074060000}"/>
    <cellStyle name="Akzent5" xfId="1365" xr:uid="{00000000-0005-0000-0000-000075060000}"/>
    <cellStyle name="Akzent5 2" xfId="2021" xr:uid="{00000000-0005-0000-0000-000076060000}"/>
    <cellStyle name="Akzent6" xfId="1366" xr:uid="{00000000-0005-0000-0000-000077060000}"/>
    <cellStyle name="Akzent6 2" xfId="2022" xr:uid="{00000000-0005-0000-0000-000078060000}"/>
    <cellStyle name="Ausgabe" xfId="1367" xr:uid="{00000000-0005-0000-0000-000079060000}"/>
    <cellStyle name="Ausgabe 2" xfId="2023" xr:uid="{00000000-0005-0000-0000-00007A060000}"/>
    <cellStyle name="Avertissement" xfId="227" xr:uid="{00000000-0005-0000-0000-00007B060000}"/>
    <cellStyle name="Avertissement 2" xfId="1368" xr:uid="{00000000-0005-0000-0000-00007C060000}"/>
    <cellStyle name="Bad 2" xfId="228" xr:uid="{00000000-0005-0000-0000-00007D060000}"/>
    <cellStyle name="Bad 2 2" xfId="1369" xr:uid="{00000000-0005-0000-0000-00007E060000}"/>
    <cellStyle name="Bad 2_Acq input" xfId="2189" xr:uid="{00000000-0005-0000-0000-00007F060000}"/>
    <cellStyle name="Bad 3" xfId="229" xr:uid="{00000000-0005-0000-0000-000080060000}"/>
    <cellStyle name="Bad 4" xfId="230" xr:uid="{00000000-0005-0000-0000-000081060000}"/>
    <cellStyle name="Bad 5" xfId="231" xr:uid="{00000000-0005-0000-0000-000082060000}"/>
    <cellStyle name="Bad 6" xfId="631" xr:uid="{00000000-0005-0000-0000-000083060000}"/>
    <cellStyle name="beide" xfId="1370" xr:uid="{00000000-0005-0000-0000-000084060000}"/>
    <cellStyle name="beide 2" xfId="1371" xr:uid="{00000000-0005-0000-0000-000085060000}"/>
    <cellStyle name="beide_AcqBal LC" xfId="1372" xr:uid="{00000000-0005-0000-0000-000086060000}"/>
    <cellStyle name="Berechnung" xfId="1373" xr:uid="{00000000-0005-0000-0000-000087060000}"/>
    <cellStyle name="Berechnung 2" xfId="2024" xr:uid="{00000000-0005-0000-0000-000088060000}"/>
    <cellStyle name="Blankettnamn" xfId="232" xr:uid="{00000000-0005-0000-0000-000089060000}"/>
    <cellStyle name="Blankettnamn 2" xfId="233" xr:uid="{00000000-0005-0000-0000-00008A060000}"/>
    <cellStyle name="Blankettnamn 3" xfId="234" xr:uid="{00000000-0005-0000-0000-00008B060000}"/>
    <cellStyle name="Bom" xfId="2025" xr:uid="{00000000-0005-0000-0000-00008C060000}"/>
    <cellStyle name="bottem" xfId="235" xr:uid="{00000000-0005-0000-0000-00008D060000}"/>
    <cellStyle name="bottem 2" xfId="700" xr:uid="{00000000-0005-0000-0000-00008E060000}"/>
    <cellStyle name="bottem 2 2" xfId="5855" xr:uid="{00000000-0005-0000-0000-00008F060000}"/>
    <cellStyle name="bottem 3" xfId="5854" xr:uid="{00000000-0005-0000-0000-000090060000}"/>
    <cellStyle name="bottem_AcqBal LC" xfId="1374" xr:uid="{00000000-0005-0000-0000-000091060000}"/>
    <cellStyle name="Buena" xfId="1375" xr:uid="{00000000-0005-0000-0000-000092060000}"/>
    <cellStyle name="Calc Currency (0)" xfId="236" xr:uid="{00000000-0005-0000-0000-000093060000}"/>
    <cellStyle name="Calc Currency (0) 2" xfId="1376" xr:uid="{00000000-0005-0000-0000-000094060000}"/>
    <cellStyle name="Calc Currency (0)_Acq input" xfId="2190" xr:uid="{00000000-0005-0000-0000-000095060000}"/>
    <cellStyle name="Calcul" xfId="237" xr:uid="{00000000-0005-0000-0000-000096060000}"/>
    <cellStyle name="Calcul 2" xfId="1377" xr:uid="{00000000-0005-0000-0000-000097060000}"/>
    <cellStyle name="Calculation 2" xfId="238" xr:uid="{00000000-0005-0000-0000-000098060000}"/>
    <cellStyle name="Calculation 2 2" xfId="1378" xr:uid="{00000000-0005-0000-0000-000099060000}"/>
    <cellStyle name="Calculation 2_Acq input" xfId="2191" xr:uid="{00000000-0005-0000-0000-00009A060000}"/>
    <cellStyle name="Calculation 3" xfId="239" xr:uid="{00000000-0005-0000-0000-00009B060000}"/>
    <cellStyle name="Calculation 4" xfId="240" xr:uid="{00000000-0005-0000-0000-00009C060000}"/>
    <cellStyle name="Calculation 5" xfId="241" xr:uid="{00000000-0005-0000-0000-00009D060000}"/>
    <cellStyle name="Calculation 6" xfId="2114" xr:uid="{00000000-0005-0000-0000-00009E060000}"/>
    <cellStyle name="Cálculo" xfId="1379" xr:uid="{00000000-0005-0000-0000-00009F060000}"/>
    <cellStyle name="Celda de comprobación" xfId="1380" xr:uid="{00000000-0005-0000-0000-0000A0060000}"/>
    <cellStyle name="Celda vinculada" xfId="1381" xr:uid="{00000000-0005-0000-0000-0000A1060000}"/>
    <cellStyle name="Cellule liée" xfId="242" xr:uid="{00000000-0005-0000-0000-0000A2060000}"/>
    <cellStyle name="Cellule liée 2" xfId="1382" xr:uid="{00000000-0005-0000-0000-0000A3060000}"/>
    <cellStyle name="Célula de Verificação" xfId="2026" xr:uid="{00000000-0005-0000-0000-0000A4060000}"/>
    <cellStyle name="Célula Vinculada" xfId="2027" xr:uid="{00000000-0005-0000-0000-0000A5060000}"/>
    <cellStyle name="Check Cell 2" xfId="243" xr:uid="{00000000-0005-0000-0000-0000A6060000}"/>
    <cellStyle name="Check Cell 2 2" xfId="1383" xr:uid="{00000000-0005-0000-0000-0000A7060000}"/>
    <cellStyle name="Check Cell 2_Acq input" xfId="2192" xr:uid="{00000000-0005-0000-0000-0000A8060000}"/>
    <cellStyle name="Check Cell 3" xfId="244" xr:uid="{00000000-0005-0000-0000-0000A9060000}"/>
    <cellStyle name="Check Cell 4" xfId="245" xr:uid="{00000000-0005-0000-0000-0000AA060000}"/>
    <cellStyle name="Check Cell 5" xfId="246" xr:uid="{00000000-0005-0000-0000-0000AB060000}"/>
    <cellStyle name="ColumnHeading" xfId="247" xr:uid="{00000000-0005-0000-0000-0000AC060000}"/>
    <cellStyle name="Comma" xfId="248" builtinId="3"/>
    <cellStyle name="Comma [0] 2" xfId="1384" xr:uid="{00000000-0005-0000-0000-0000AE060000}"/>
    <cellStyle name="Comma 10" xfId="249" xr:uid="{00000000-0005-0000-0000-0000AF060000}"/>
    <cellStyle name="Comma 10 2" xfId="250" xr:uid="{00000000-0005-0000-0000-0000B0060000}"/>
    <cellStyle name="Comma 10 2 2" xfId="251" xr:uid="{00000000-0005-0000-0000-0000B1060000}"/>
    <cellStyle name="Comma 10 2 2 2" xfId="743" xr:uid="{00000000-0005-0000-0000-0000B2060000}"/>
    <cellStyle name="Comma 10 2 3" xfId="721" xr:uid="{00000000-0005-0000-0000-0000B3060000}"/>
    <cellStyle name="Comma 10 2 4" xfId="1386" xr:uid="{00000000-0005-0000-0000-0000B4060000}"/>
    <cellStyle name="Comma 10 2_Import_FinStat" xfId="680" xr:uid="{00000000-0005-0000-0000-0000B5060000}"/>
    <cellStyle name="Comma 10 3" xfId="252" xr:uid="{00000000-0005-0000-0000-0000B6060000}"/>
    <cellStyle name="Comma 10 3 2" xfId="732" xr:uid="{00000000-0005-0000-0000-0000B7060000}"/>
    <cellStyle name="Comma 10 4" xfId="710" xr:uid="{00000000-0005-0000-0000-0000B8060000}"/>
    <cellStyle name="Comma 10 5" xfId="1385" xr:uid="{00000000-0005-0000-0000-0000B9060000}"/>
    <cellStyle name="Comma 10 6" xfId="5856" xr:uid="{00000000-0005-0000-0000-0000BA060000}"/>
    <cellStyle name="Comma 10_Import_FinStat" xfId="679" xr:uid="{00000000-0005-0000-0000-0000BB060000}"/>
    <cellStyle name="Comma 11" xfId="253" xr:uid="{00000000-0005-0000-0000-0000BC060000}"/>
    <cellStyle name="Comma 11 2" xfId="254" xr:uid="{00000000-0005-0000-0000-0000BD060000}"/>
    <cellStyle name="Comma 11 2 2" xfId="733" xr:uid="{00000000-0005-0000-0000-0000BE060000}"/>
    <cellStyle name="Comma 11 2 3" xfId="661" xr:uid="{00000000-0005-0000-0000-0000BF060000}"/>
    <cellStyle name="Comma 11 3" xfId="711" xr:uid="{00000000-0005-0000-0000-0000C0060000}"/>
    <cellStyle name="Comma 11 4" xfId="645" xr:uid="{00000000-0005-0000-0000-0000C1060000}"/>
    <cellStyle name="Comma 11 5" xfId="1387" xr:uid="{00000000-0005-0000-0000-0000C2060000}"/>
    <cellStyle name="Comma 11_Import_FinStat" xfId="681" xr:uid="{00000000-0005-0000-0000-0000C3060000}"/>
    <cellStyle name="Comma 12" xfId="255" xr:uid="{00000000-0005-0000-0000-0000C4060000}"/>
    <cellStyle name="Comma 12 2" xfId="723" xr:uid="{00000000-0005-0000-0000-0000C5060000}"/>
    <cellStyle name="Comma 12 2 2" xfId="1388" xr:uid="{00000000-0005-0000-0000-0000C6060000}"/>
    <cellStyle name="Comma 12_Acq input" xfId="2193" xr:uid="{00000000-0005-0000-0000-0000C7060000}"/>
    <cellStyle name="Comma 13" xfId="657" xr:uid="{00000000-0005-0000-0000-0000C8060000}"/>
    <cellStyle name="Comma 13 2" xfId="1390" xr:uid="{00000000-0005-0000-0000-0000C9060000}"/>
    <cellStyle name="Comma 13 3" xfId="1389" xr:uid="{00000000-0005-0000-0000-0000CA060000}"/>
    <cellStyle name="Comma 13_Acq input" xfId="2194" xr:uid="{00000000-0005-0000-0000-0000CB060000}"/>
    <cellStyle name="Comma 14" xfId="1391" xr:uid="{00000000-0005-0000-0000-0000CC060000}"/>
    <cellStyle name="Comma 14 2" xfId="1392" xr:uid="{00000000-0005-0000-0000-0000CD060000}"/>
    <cellStyle name="Comma 14_Acq input" xfId="2195" xr:uid="{00000000-0005-0000-0000-0000CE060000}"/>
    <cellStyle name="Comma 15" xfId="1393" xr:uid="{00000000-0005-0000-0000-0000CF060000}"/>
    <cellStyle name="Comma 15 2" xfId="1394" xr:uid="{00000000-0005-0000-0000-0000D0060000}"/>
    <cellStyle name="Comma 15_Acq input" xfId="2196" xr:uid="{00000000-0005-0000-0000-0000D1060000}"/>
    <cellStyle name="Comma 16" xfId="1395" xr:uid="{00000000-0005-0000-0000-0000D2060000}"/>
    <cellStyle name="Comma 16 2" xfId="1396" xr:uid="{00000000-0005-0000-0000-0000D3060000}"/>
    <cellStyle name="Comma 16_Acq input" xfId="2197" xr:uid="{00000000-0005-0000-0000-0000D4060000}"/>
    <cellStyle name="Comma 17" xfId="1397" xr:uid="{00000000-0005-0000-0000-0000D5060000}"/>
    <cellStyle name="Comma 17 2" xfId="1398" xr:uid="{00000000-0005-0000-0000-0000D6060000}"/>
    <cellStyle name="Comma 17_Acq input" xfId="2198" xr:uid="{00000000-0005-0000-0000-0000D7060000}"/>
    <cellStyle name="Comma 18" xfId="1399" xr:uid="{00000000-0005-0000-0000-0000D8060000}"/>
    <cellStyle name="Comma 18 2" xfId="1400" xr:uid="{00000000-0005-0000-0000-0000D9060000}"/>
    <cellStyle name="Comma 18_Acq input" xfId="2199" xr:uid="{00000000-0005-0000-0000-0000DA060000}"/>
    <cellStyle name="Comma 19" xfId="1401" xr:uid="{00000000-0005-0000-0000-0000DB060000}"/>
    <cellStyle name="Comma 2" xfId="256" xr:uid="{00000000-0005-0000-0000-0000DC060000}"/>
    <cellStyle name="Comma 2 10" xfId="1402" xr:uid="{00000000-0005-0000-0000-0000DD060000}"/>
    <cellStyle name="Comma 2 11" xfId="2917" xr:uid="{00000000-0005-0000-0000-0000DE060000}"/>
    <cellStyle name="Comma 2 12" xfId="2918" xr:uid="{00000000-0005-0000-0000-0000DF060000}"/>
    <cellStyle name="Comma 2 13" xfId="2919" xr:uid="{00000000-0005-0000-0000-0000E0060000}"/>
    <cellStyle name="Comma 2 14" xfId="2920" xr:uid="{00000000-0005-0000-0000-0000E1060000}"/>
    <cellStyle name="Comma 2 15" xfId="2921" xr:uid="{00000000-0005-0000-0000-0000E2060000}"/>
    <cellStyle name="Comma 2 16" xfId="2922" xr:uid="{00000000-0005-0000-0000-0000E3060000}"/>
    <cellStyle name="Comma 2 17" xfId="2923" xr:uid="{00000000-0005-0000-0000-0000E4060000}"/>
    <cellStyle name="Comma 2 18" xfId="2924" xr:uid="{00000000-0005-0000-0000-0000E5060000}"/>
    <cellStyle name="Comma 2 19" xfId="2925" xr:uid="{00000000-0005-0000-0000-0000E6060000}"/>
    <cellStyle name="Comma 2 2" xfId="257" xr:uid="{00000000-0005-0000-0000-0000E7060000}"/>
    <cellStyle name="Comma 2 2 10" xfId="2926" xr:uid="{00000000-0005-0000-0000-0000E8060000}"/>
    <cellStyle name="Comma 2 2 11" xfId="2927" xr:uid="{00000000-0005-0000-0000-0000E9060000}"/>
    <cellStyle name="Comma 2 2 12" xfId="2928" xr:uid="{00000000-0005-0000-0000-0000EA060000}"/>
    <cellStyle name="Comma 2 2 13" xfId="2929" xr:uid="{00000000-0005-0000-0000-0000EB060000}"/>
    <cellStyle name="Comma 2 2 14" xfId="2930" xr:uid="{00000000-0005-0000-0000-0000EC060000}"/>
    <cellStyle name="Comma 2 2 15" xfId="2931" xr:uid="{00000000-0005-0000-0000-0000ED060000}"/>
    <cellStyle name="Comma 2 2 16" xfId="2932" xr:uid="{00000000-0005-0000-0000-0000EE060000}"/>
    <cellStyle name="Comma 2 2 17" xfId="2933" xr:uid="{00000000-0005-0000-0000-0000EF060000}"/>
    <cellStyle name="Comma 2 2 18" xfId="2934" xr:uid="{00000000-0005-0000-0000-0000F0060000}"/>
    <cellStyle name="Comma 2 2 19" xfId="2935" xr:uid="{00000000-0005-0000-0000-0000F1060000}"/>
    <cellStyle name="Comma 2 2 2" xfId="1403" xr:uid="{00000000-0005-0000-0000-0000F2060000}"/>
    <cellStyle name="Comma 2 2 2 2" xfId="2936" xr:uid="{00000000-0005-0000-0000-0000F3060000}"/>
    <cellStyle name="Comma 2 2 2 3" xfId="2937" xr:uid="{00000000-0005-0000-0000-0000F4060000}"/>
    <cellStyle name="Comma 2 2 2 4" xfId="2938" xr:uid="{00000000-0005-0000-0000-0000F5060000}"/>
    <cellStyle name="Comma 2 2 2 5" xfId="2939" xr:uid="{00000000-0005-0000-0000-0000F6060000}"/>
    <cellStyle name="Comma 2 2 2_SouthAfrica BEE" xfId="2940" xr:uid="{00000000-0005-0000-0000-0000F7060000}"/>
    <cellStyle name="Comma 2 2 20" xfId="2941" xr:uid="{00000000-0005-0000-0000-0000F8060000}"/>
    <cellStyle name="Comma 2 2 21" xfId="2942" xr:uid="{00000000-0005-0000-0000-0000F9060000}"/>
    <cellStyle name="Comma 2 2 22" xfId="2943" xr:uid="{00000000-0005-0000-0000-0000FA060000}"/>
    <cellStyle name="Comma 2 2 23" xfId="2944" xr:uid="{00000000-0005-0000-0000-0000FB060000}"/>
    <cellStyle name="Comma 2 2 24" xfId="2945" xr:uid="{00000000-0005-0000-0000-0000FC060000}"/>
    <cellStyle name="Comma 2 2 25" xfId="2946" xr:uid="{00000000-0005-0000-0000-0000FD060000}"/>
    <cellStyle name="Comma 2 2 26" xfId="2947" xr:uid="{00000000-0005-0000-0000-0000FE060000}"/>
    <cellStyle name="Comma 2 2 27" xfId="2948" xr:uid="{00000000-0005-0000-0000-0000FF060000}"/>
    <cellStyle name="Comma 2 2 28" xfId="2949" xr:uid="{00000000-0005-0000-0000-000000070000}"/>
    <cellStyle name="Comma 2 2 29" xfId="2950" xr:uid="{00000000-0005-0000-0000-000001070000}"/>
    <cellStyle name="Comma 2 2 3" xfId="1404" xr:uid="{00000000-0005-0000-0000-000002070000}"/>
    <cellStyle name="Comma 2 2 30" xfId="2951" xr:uid="{00000000-0005-0000-0000-000003070000}"/>
    <cellStyle name="Comma 2 2 31" xfId="2952" xr:uid="{00000000-0005-0000-0000-000004070000}"/>
    <cellStyle name="Comma 2 2 32" xfId="2953" xr:uid="{00000000-0005-0000-0000-000005070000}"/>
    <cellStyle name="Comma 2 2 33" xfId="2954" xr:uid="{00000000-0005-0000-0000-000006070000}"/>
    <cellStyle name="Comma 2 2 34" xfId="2955" xr:uid="{00000000-0005-0000-0000-000007070000}"/>
    <cellStyle name="Comma 2 2 35" xfId="2956" xr:uid="{00000000-0005-0000-0000-000008070000}"/>
    <cellStyle name="Comma 2 2 36" xfId="2957" xr:uid="{00000000-0005-0000-0000-000009070000}"/>
    <cellStyle name="Comma 2 2 37" xfId="2958" xr:uid="{00000000-0005-0000-0000-00000A070000}"/>
    <cellStyle name="Comma 2 2 38" xfId="2959" xr:uid="{00000000-0005-0000-0000-00000B070000}"/>
    <cellStyle name="Comma 2 2 39" xfId="2960" xr:uid="{00000000-0005-0000-0000-00000C070000}"/>
    <cellStyle name="Comma 2 2 4" xfId="1405" xr:uid="{00000000-0005-0000-0000-00000D070000}"/>
    <cellStyle name="Comma 2 2 40" xfId="2961" xr:uid="{00000000-0005-0000-0000-00000E070000}"/>
    <cellStyle name="Comma 2 2 41" xfId="2962" xr:uid="{00000000-0005-0000-0000-00000F070000}"/>
    <cellStyle name="Comma 2 2 42" xfId="2963" xr:uid="{00000000-0005-0000-0000-000010070000}"/>
    <cellStyle name="Comma 2 2 43" xfId="2964" xr:uid="{00000000-0005-0000-0000-000011070000}"/>
    <cellStyle name="Comma 2 2 44" xfId="2965" xr:uid="{00000000-0005-0000-0000-000012070000}"/>
    <cellStyle name="Comma 2 2 45" xfId="2966" xr:uid="{00000000-0005-0000-0000-000013070000}"/>
    <cellStyle name="Comma 2 2 46" xfId="2967" xr:uid="{00000000-0005-0000-0000-000014070000}"/>
    <cellStyle name="Comma 2 2 47" xfId="2968" xr:uid="{00000000-0005-0000-0000-000015070000}"/>
    <cellStyle name="Comma 2 2 48" xfId="2969" xr:uid="{00000000-0005-0000-0000-000016070000}"/>
    <cellStyle name="Comma 2 2 49" xfId="2970" xr:uid="{00000000-0005-0000-0000-000017070000}"/>
    <cellStyle name="Comma 2 2 5" xfId="1406" xr:uid="{00000000-0005-0000-0000-000018070000}"/>
    <cellStyle name="Comma 2 2 5 2" xfId="1407" xr:uid="{00000000-0005-0000-0000-000019070000}"/>
    <cellStyle name="Comma 2 2 5_SouthAfrica BEE" xfId="2971" xr:uid="{00000000-0005-0000-0000-00001A070000}"/>
    <cellStyle name="Comma 2 2 50" xfId="2972" xr:uid="{00000000-0005-0000-0000-00001B070000}"/>
    <cellStyle name="Comma 2 2 51" xfId="2973" xr:uid="{00000000-0005-0000-0000-00001C070000}"/>
    <cellStyle name="Comma 2 2 52" xfId="2974" xr:uid="{00000000-0005-0000-0000-00001D070000}"/>
    <cellStyle name="Comma 2 2 53" xfId="2975" xr:uid="{00000000-0005-0000-0000-00001E070000}"/>
    <cellStyle name="Comma 2 2 54" xfId="2976" xr:uid="{00000000-0005-0000-0000-00001F070000}"/>
    <cellStyle name="Comma 2 2 55" xfId="2977" xr:uid="{00000000-0005-0000-0000-000020070000}"/>
    <cellStyle name="Comma 2 2 56" xfId="2978" xr:uid="{00000000-0005-0000-0000-000021070000}"/>
    <cellStyle name="Comma 2 2 57" xfId="2979" xr:uid="{00000000-0005-0000-0000-000022070000}"/>
    <cellStyle name="Comma 2 2 58" xfId="2980" xr:uid="{00000000-0005-0000-0000-000023070000}"/>
    <cellStyle name="Comma 2 2 59" xfId="2981" xr:uid="{00000000-0005-0000-0000-000024070000}"/>
    <cellStyle name="Comma 2 2 6" xfId="1408" xr:uid="{00000000-0005-0000-0000-000025070000}"/>
    <cellStyle name="Comma 2 2 60" xfId="2982" xr:uid="{00000000-0005-0000-0000-000026070000}"/>
    <cellStyle name="Comma 2 2 61" xfId="2983" xr:uid="{00000000-0005-0000-0000-000027070000}"/>
    <cellStyle name="Comma 2 2 62" xfId="2984" xr:uid="{00000000-0005-0000-0000-000028070000}"/>
    <cellStyle name="Comma 2 2 63" xfId="2985" xr:uid="{00000000-0005-0000-0000-000029070000}"/>
    <cellStyle name="Comma 2 2 64" xfId="2986" xr:uid="{00000000-0005-0000-0000-00002A070000}"/>
    <cellStyle name="Comma 2 2 65" xfId="2987" xr:uid="{00000000-0005-0000-0000-00002B070000}"/>
    <cellStyle name="Comma 2 2 66" xfId="2988" xr:uid="{00000000-0005-0000-0000-00002C070000}"/>
    <cellStyle name="Comma 2 2 67" xfId="2989" xr:uid="{00000000-0005-0000-0000-00002D070000}"/>
    <cellStyle name="Comma 2 2 68" xfId="2990" xr:uid="{00000000-0005-0000-0000-00002E070000}"/>
    <cellStyle name="Comma 2 2 69" xfId="2991" xr:uid="{00000000-0005-0000-0000-00002F070000}"/>
    <cellStyle name="Comma 2 2 7" xfId="2992" xr:uid="{00000000-0005-0000-0000-000030070000}"/>
    <cellStyle name="Comma 2 2 70" xfId="2993" xr:uid="{00000000-0005-0000-0000-000031070000}"/>
    <cellStyle name="Comma 2 2 71" xfId="2994" xr:uid="{00000000-0005-0000-0000-000032070000}"/>
    <cellStyle name="Comma 2 2 72" xfId="2995" xr:uid="{00000000-0005-0000-0000-000033070000}"/>
    <cellStyle name="Comma 2 2 73" xfId="2996" xr:uid="{00000000-0005-0000-0000-000034070000}"/>
    <cellStyle name="Comma 2 2 74" xfId="2997" xr:uid="{00000000-0005-0000-0000-000035070000}"/>
    <cellStyle name="Comma 2 2 8" xfId="2998" xr:uid="{00000000-0005-0000-0000-000036070000}"/>
    <cellStyle name="Comma 2 2 9" xfId="2999" xr:uid="{00000000-0005-0000-0000-000037070000}"/>
    <cellStyle name="Comma 2 2_Acq input" xfId="2200" xr:uid="{00000000-0005-0000-0000-000038070000}"/>
    <cellStyle name="Comma 2 20" xfId="3000" xr:uid="{00000000-0005-0000-0000-000039070000}"/>
    <cellStyle name="Comma 2 21" xfId="3001" xr:uid="{00000000-0005-0000-0000-00003A070000}"/>
    <cellStyle name="Comma 2 22" xfId="3002" xr:uid="{00000000-0005-0000-0000-00003B070000}"/>
    <cellStyle name="Comma 2 23" xfId="3003" xr:uid="{00000000-0005-0000-0000-00003C070000}"/>
    <cellStyle name="Comma 2 24" xfId="3004" xr:uid="{00000000-0005-0000-0000-00003D070000}"/>
    <cellStyle name="Comma 2 25" xfId="3005" xr:uid="{00000000-0005-0000-0000-00003E070000}"/>
    <cellStyle name="Comma 2 26" xfId="3006" xr:uid="{00000000-0005-0000-0000-00003F070000}"/>
    <cellStyle name="Comma 2 27" xfId="3007" xr:uid="{00000000-0005-0000-0000-000040070000}"/>
    <cellStyle name="Comma 2 28" xfId="3008" xr:uid="{00000000-0005-0000-0000-000041070000}"/>
    <cellStyle name="Comma 2 29" xfId="3009" xr:uid="{00000000-0005-0000-0000-000042070000}"/>
    <cellStyle name="Comma 2 3" xfId="258" xr:uid="{00000000-0005-0000-0000-000043070000}"/>
    <cellStyle name="Comma 2 3 10" xfId="3010" xr:uid="{00000000-0005-0000-0000-000044070000}"/>
    <cellStyle name="Comma 2 3 11" xfId="3011" xr:uid="{00000000-0005-0000-0000-000045070000}"/>
    <cellStyle name="Comma 2 3 12" xfId="3012" xr:uid="{00000000-0005-0000-0000-000046070000}"/>
    <cellStyle name="Comma 2 3 13" xfId="3013" xr:uid="{00000000-0005-0000-0000-000047070000}"/>
    <cellStyle name="Comma 2 3 14" xfId="3014" xr:uid="{00000000-0005-0000-0000-000048070000}"/>
    <cellStyle name="Comma 2 3 15" xfId="3015" xr:uid="{00000000-0005-0000-0000-000049070000}"/>
    <cellStyle name="Comma 2 3 16" xfId="3016" xr:uid="{00000000-0005-0000-0000-00004A070000}"/>
    <cellStyle name="Comma 2 3 17" xfId="3017" xr:uid="{00000000-0005-0000-0000-00004B070000}"/>
    <cellStyle name="Comma 2 3 18" xfId="3018" xr:uid="{00000000-0005-0000-0000-00004C070000}"/>
    <cellStyle name="Comma 2 3 19" xfId="3019" xr:uid="{00000000-0005-0000-0000-00004D070000}"/>
    <cellStyle name="Comma 2 3 2" xfId="3020" xr:uid="{00000000-0005-0000-0000-00004E070000}"/>
    <cellStyle name="Comma 2 3 20" xfId="3021" xr:uid="{00000000-0005-0000-0000-00004F070000}"/>
    <cellStyle name="Comma 2 3 21" xfId="3022" xr:uid="{00000000-0005-0000-0000-000050070000}"/>
    <cellStyle name="Comma 2 3 22" xfId="3023" xr:uid="{00000000-0005-0000-0000-000051070000}"/>
    <cellStyle name="Comma 2 3 23" xfId="3024" xr:uid="{00000000-0005-0000-0000-000052070000}"/>
    <cellStyle name="Comma 2 3 24" xfId="3025" xr:uid="{00000000-0005-0000-0000-000053070000}"/>
    <cellStyle name="Comma 2 3 25" xfId="3026" xr:uid="{00000000-0005-0000-0000-000054070000}"/>
    <cellStyle name="Comma 2 3 26" xfId="3027" xr:uid="{00000000-0005-0000-0000-000055070000}"/>
    <cellStyle name="Comma 2 3 27" xfId="3028" xr:uid="{00000000-0005-0000-0000-000056070000}"/>
    <cellStyle name="Comma 2 3 28" xfId="1409" xr:uid="{00000000-0005-0000-0000-000057070000}"/>
    <cellStyle name="Comma 2 3 3" xfId="3029" xr:uid="{00000000-0005-0000-0000-000058070000}"/>
    <cellStyle name="Comma 2 3 4" xfId="3030" xr:uid="{00000000-0005-0000-0000-000059070000}"/>
    <cellStyle name="Comma 2 3 5" xfId="3031" xr:uid="{00000000-0005-0000-0000-00005A070000}"/>
    <cellStyle name="Comma 2 3 6" xfId="3032" xr:uid="{00000000-0005-0000-0000-00005B070000}"/>
    <cellStyle name="Comma 2 3 7" xfId="3033" xr:uid="{00000000-0005-0000-0000-00005C070000}"/>
    <cellStyle name="Comma 2 3 8" xfId="3034" xr:uid="{00000000-0005-0000-0000-00005D070000}"/>
    <cellStyle name="Comma 2 3 9" xfId="3035" xr:uid="{00000000-0005-0000-0000-00005E070000}"/>
    <cellStyle name="Comma 2 3_SouthAfrica BEE" xfId="3036" xr:uid="{00000000-0005-0000-0000-00005F070000}"/>
    <cellStyle name="Comma 2 30" xfId="3037" xr:uid="{00000000-0005-0000-0000-000060070000}"/>
    <cellStyle name="Comma 2 31" xfId="3038" xr:uid="{00000000-0005-0000-0000-000061070000}"/>
    <cellStyle name="Comma 2 32" xfId="3039" xr:uid="{00000000-0005-0000-0000-000062070000}"/>
    <cellStyle name="Comma 2 33" xfId="3040" xr:uid="{00000000-0005-0000-0000-000063070000}"/>
    <cellStyle name="Comma 2 34" xfId="3041" xr:uid="{00000000-0005-0000-0000-000064070000}"/>
    <cellStyle name="Comma 2 35" xfId="3042" xr:uid="{00000000-0005-0000-0000-000065070000}"/>
    <cellStyle name="Comma 2 36" xfId="3043" xr:uid="{00000000-0005-0000-0000-000066070000}"/>
    <cellStyle name="Comma 2 37" xfId="3044" xr:uid="{00000000-0005-0000-0000-000067070000}"/>
    <cellStyle name="Comma 2 38" xfId="3045" xr:uid="{00000000-0005-0000-0000-000068070000}"/>
    <cellStyle name="Comma 2 39" xfId="3046" xr:uid="{00000000-0005-0000-0000-000069070000}"/>
    <cellStyle name="Comma 2 4" xfId="259" xr:uid="{00000000-0005-0000-0000-00006A070000}"/>
    <cellStyle name="Comma 2 4 2" xfId="260" xr:uid="{00000000-0005-0000-0000-00006B070000}"/>
    <cellStyle name="Comma 2 4 2 2" xfId="734" xr:uid="{00000000-0005-0000-0000-00006C070000}"/>
    <cellStyle name="Comma 2 4 3" xfId="712" xr:uid="{00000000-0005-0000-0000-00006D070000}"/>
    <cellStyle name="Comma 2 4 4" xfId="1410" xr:uid="{00000000-0005-0000-0000-00006E070000}"/>
    <cellStyle name="Comma 2 4_Import_FinStat" xfId="682" xr:uid="{00000000-0005-0000-0000-00006F070000}"/>
    <cellStyle name="Comma 2 40" xfId="3047" xr:uid="{00000000-0005-0000-0000-000070070000}"/>
    <cellStyle name="Comma 2 41" xfId="3048" xr:uid="{00000000-0005-0000-0000-000071070000}"/>
    <cellStyle name="Comma 2 42" xfId="3049" xr:uid="{00000000-0005-0000-0000-000072070000}"/>
    <cellStyle name="Comma 2 43" xfId="3050" xr:uid="{00000000-0005-0000-0000-000073070000}"/>
    <cellStyle name="Comma 2 44" xfId="3051" xr:uid="{00000000-0005-0000-0000-000074070000}"/>
    <cellStyle name="Comma 2 45" xfId="3052" xr:uid="{00000000-0005-0000-0000-000075070000}"/>
    <cellStyle name="Comma 2 46" xfId="3053" xr:uid="{00000000-0005-0000-0000-000076070000}"/>
    <cellStyle name="Comma 2 47" xfId="3054" xr:uid="{00000000-0005-0000-0000-000077070000}"/>
    <cellStyle name="Comma 2 48" xfId="3055" xr:uid="{00000000-0005-0000-0000-000078070000}"/>
    <cellStyle name="Comma 2 49" xfId="3056" xr:uid="{00000000-0005-0000-0000-000079070000}"/>
    <cellStyle name="Comma 2 5" xfId="261" xr:uid="{00000000-0005-0000-0000-00007A070000}"/>
    <cellStyle name="Comma 2 5 2" xfId="724" xr:uid="{00000000-0005-0000-0000-00007B070000}"/>
    <cellStyle name="Comma 2 5 3" xfId="1411" xr:uid="{00000000-0005-0000-0000-00007C070000}"/>
    <cellStyle name="Comma 2 50" xfId="3057" xr:uid="{00000000-0005-0000-0000-00007D070000}"/>
    <cellStyle name="Comma 2 51" xfId="3058" xr:uid="{00000000-0005-0000-0000-00007E070000}"/>
    <cellStyle name="Comma 2 52" xfId="3059" xr:uid="{00000000-0005-0000-0000-00007F070000}"/>
    <cellStyle name="Comma 2 52 2" xfId="3060" xr:uid="{00000000-0005-0000-0000-000080070000}"/>
    <cellStyle name="Comma 2 52 3" xfId="3061" xr:uid="{00000000-0005-0000-0000-000081070000}"/>
    <cellStyle name="Comma 2 52 4" xfId="3062" xr:uid="{00000000-0005-0000-0000-000082070000}"/>
    <cellStyle name="Comma 2 52_Epiroc June" xfId="5853" xr:uid="{00000000-0005-0000-0000-000083070000}"/>
    <cellStyle name="Comma 2 53" xfId="3063" xr:uid="{00000000-0005-0000-0000-000084070000}"/>
    <cellStyle name="Comma 2 54" xfId="3064" xr:uid="{00000000-0005-0000-0000-000085070000}"/>
    <cellStyle name="Comma 2 55" xfId="3065" xr:uid="{00000000-0005-0000-0000-000086070000}"/>
    <cellStyle name="Comma 2 56" xfId="3066" xr:uid="{00000000-0005-0000-0000-000087070000}"/>
    <cellStyle name="Comma 2 57" xfId="3067" xr:uid="{00000000-0005-0000-0000-000088070000}"/>
    <cellStyle name="Comma 2 58" xfId="3068" xr:uid="{00000000-0005-0000-0000-000089070000}"/>
    <cellStyle name="Comma 2 59" xfId="3069" xr:uid="{00000000-0005-0000-0000-00008A070000}"/>
    <cellStyle name="Comma 2 6" xfId="696" xr:uid="{00000000-0005-0000-0000-00008B070000}"/>
    <cellStyle name="Comma 2 6 2" xfId="1412" xr:uid="{00000000-0005-0000-0000-00008C070000}"/>
    <cellStyle name="Comma 2 60" xfId="3070" xr:uid="{00000000-0005-0000-0000-00008D070000}"/>
    <cellStyle name="Comma 2 61" xfId="3071" xr:uid="{00000000-0005-0000-0000-00008E070000}"/>
    <cellStyle name="Comma 2 62" xfId="3072" xr:uid="{00000000-0005-0000-0000-00008F070000}"/>
    <cellStyle name="Comma 2 63" xfId="3073" xr:uid="{00000000-0005-0000-0000-000090070000}"/>
    <cellStyle name="Comma 2 64" xfId="3074" xr:uid="{00000000-0005-0000-0000-000091070000}"/>
    <cellStyle name="Comma 2 65" xfId="3075" xr:uid="{00000000-0005-0000-0000-000092070000}"/>
    <cellStyle name="Comma 2 66" xfId="3076" xr:uid="{00000000-0005-0000-0000-000093070000}"/>
    <cellStyle name="Comma 2 67" xfId="3077" xr:uid="{00000000-0005-0000-0000-000094070000}"/>
    <cellStyle name="Comma 2 68" xfId="3078" xr:uid="{00000000-0005-0000-0000-000095070000}"/>
    <cellStyle name="Comma 2 69" xfId="3079" xr:uid="{00000000-0005-0000-0000-000096070000}"/>
    <cellStyle name="Comma 2 7" xfId="1413" xr:uid="{00000000-0005-0000-0000-000097070000}"/>
    <cellStyle name="Comma 2 70" xfId="3080" xr:uid="{00000000-0005-0000-0000-000098070000}"/>
    <cellStyle name="Comma 2 71" xfId="3081" xr:uid="{00000000-0005-0000-0000-000099070000}"/>
    <cellStyle name="Comma 2 72" xfId="3082" xr:uid="{00000000-0005-0000-0000-00009A070000}"/>
    <cellStyle name="Comma 2 73" xfId="3083" xr:uid="{00000000-0005-0000-0000-00009B070000}"/>
    <cellStyle name="Comma 2 74" xfId="3084" xr:uid="{00000000-0005-0000-0000-00009C070000}"/>
    <cellStyle name="Comma 2 75" xfId="3085" xr:uid="{00000000-0005-0000-0000-00009D070000}"/>
    <cellStyle name="Comma 2 76" xfId="3086" xr:uid="{00000000-0005-0000-0000-00009E070000}"/>
    <cellStyle name="Comma 2 77" xfId="3087" xr:uid="{00000000-0005-0000-0000-00009F070000}"/>
    <cellStyle name="Comma 2 78" xfId="3088" xr:uid="{00000000-0005-0000-0000-0000A0070000}"/>
    <cellStyle name="Comma 2 79" xfId="3089" xr:uid="{00000000-0005-0000-0000-0000A1070000}"/>
    <cellStyle name="Comma 2 8" xfId="1414" xr:uid="{00000000-0005-0000-0000-0000A2070000}"/>
    <cellStyle name="Comma 2 9" xfId="1415" xr:uid="{00000000-0005-0000-0000-0000A3070000}"/>
    <cellStyle name="Comma 2_Acq" xfId="1416" xr:uid="{00000000-0005-0000-0000-0000A4070000}"/>
    <cellStyle name="Comma 20" xfId="1417" xr:uid="{00000000-0005-0000-0000-0000A5070000}"/>
    <cellStyle name="Comma 20 2" xfId="1418" xr:uid="{00000000-0005-0000-0000-0000A6070000}"/>
    <cellStyle name="Comma 20_Acq input" xfId="2201" xr:uid="{00000000-0005-0000-0000-0000A7070000}"/>
    <cellStyle name="Comma 21" xfId="1419" xr:uid="{00000000-0005-0000-0000-0000A8070000}"/>
    <cellStyle name="Comma 21 2" xfId="1420" xr:uid="{00000000-0005-0000-0000-0000A9070000}"/>
    <cellStyle name="Comma 21_Acq input" xfId="2202" xr:uid="{00000000-0005-0000-0000-0000AA070000}"/>
    <cellStyle name="Comma 22" xfId="1421" xr:uid="{00000000-0005-0000-0000-0000AB070000}"/>
    <cellStyle name="Comma 22 2" xfId="1422" xr:uid="{00000000-0005-0000-0000-0000AC070000}"/>
    <cellStyle name="Comma 22_Acq input" xfId="2203" xr:uid="{00000000-0005-0000-0000-0000AD070000}"/>
    <cellStyle name="Comma 23" xfId="1423" xr:uid="{00000000-0005-0000-0000-0000AE070000}"/>
    <cellStyle name="Comma 23 2" xfId="1424" xr:uid="{00000000-0005-0000-0000-0000AF070000}"/>
    <cellStyle name="Comma 23_Acq input" xfId="2204" xr:uid="{00000000-0005-0000-0000-0000B0070000}"/>
    <cellStyle name="Comma 24" xfId="1425" xr:uid="{00000000-0005-0000-0000-0000B1070000}"/>
    <cellStyle name="Comma 24 2" xfId="1426" xr:uid="{00000000-0005-0000-0000-0000B2070000}"/>
    <cellStyle name="Comma 24_Acq input" xfId="2205" xr:uid="{00000000-0005-0000-0000-0000B3070000}"/>
    <cellStyle name="Comma 25" xfId="1427" xr:uid="{00000000-0005-0000-0000-0000B4070000}"/>
    <cellStyle name="Comma 25 2" xfId="1428" xr:uid="{00000000-0005-0000-0000-0000B5070000}"/>
    <cellStyle name="Comma 25_Acq input" xfId="2206" xr:uid="{00000000-0005-0000-0000-0000B6070000}"/>
    <cellStyle name="Comma 26" xfId="1429" xr:uid="{00000000-0005-0000-0000-0000B7070000}"/>
    <cellStyle name="Comma 26 10" xfId="3090" xr:uid="{00000000-0005-0000-0000-0000B8070000}"/>
    <cellStyle name="Comma 26 11" xfId="3091" xr:uid="{00000000-0005-0000-0000-0000B9070000}"/>
    <cellStyle name="Comma 26 12" xfId="3092" xr:uid="{00000000-0005-0000-0000-0000BA070000}"/>
    <cellStyle name="Comma 26 13" xfId="3093" xr:uid="{00000000-0005-0000-0000-0000BB070000}"/>
    <cellStyle name="Comma 26 14" xfId="3094" xr:uid="{00000000-0005-0000-0000-0000BC070000}"/>
    <cellStyle name="Comma 26 15" xfId="3095" xr:uid="{00000000-0005-0000-0000-0000BD070000}"/>
    <cellStyle name="Comma 26 16" xfId="3096" xr:uid="{00000000-0005-0000-0000-0000BE070000}"/>
    <cellStyle name="Comma 26 17" xfId="3097" xr:uid="{00000000-0005-0000-0000-0000BF070000}"/>
    <cellStyle name="Comma 26 18" xfId="3098" xr:uid="{00000000-0005-0000-0000-0000C0070000}"/>
    <cellStyle name="Comma 26 19" xfId="3099" xr:uid="{00000000-0005-0000-0000-0000C1070000}"/>
    <cellStyle name="Comma 26 2" xfId="3100" xr:uid="{00000000-0005-0000-0000-0000C2070000}"/>
    <cellStyle name="Comma 26 20" xfId="3101" xr:uid="{00000000-0005-0000-0000-0000C3070000}"/>
    <cellStyle name="Comma 26 21" xfId="3102" xr:uid="{00000000-0005-0000-0000-0000C4070000}"/>
    <cellStyle name="Comma 26 22" xfId="3103" xr:uid="{00000000-0005-0000-0000-0000C5070000}"/>
    <cellStyle name="Comma 26 23" xfId="3104" xr:uid="{00000000-0005-0000-0000-0000C6070000}"/>
    <cellStyle name="Comma 26 24" xfId="3105" xr:uid="{00000000-0005-0000-0000-0000C7070000}"/>
    <cellStyle name="Comma 26 25" xfId="3106" xr:uid="{00000000-0005-0000-0000-0000C8070000}"/>
    <cellStyle name="Comma 26 26" xfId="3107" xr:uid="{00000000-0005-0000-0000-0000C9070000}"/>
    <cellStyle name="Comma 26 3" xfId="3108" xr:uid="{00000000-0005-0000-0000-0000CA070000}"/>
    <cellStyle name="Comma 26 4" xfId="3109" xr:uid="{00000000-0005-0000-0000-0000CB070000}"/>
    <cellStyle name="Comma 26 5" xfId="3110" xr:uid="{00000000-0005-0000-0000-0000CC070000}"/>
    <cellStyle name="Comma 26 6" xfId="3111" xr:uid="{00000000-0005-0000-0000-0000CD070000}"/>
    <cellStyle name="Comma 26 7" xfId="3112" xr:uid="{00000000-0005-0000-0000-0000CE070000}"/>
    <cellStyle name="Comma 26 8" xfId="3113" xr:uid="{00000000-0005-0000-0000-0000CF070000}"/>
    <cellStyle name="Comma 26 9" xfId="3114" xr:uid="{00000000-0005-0000-0000-0000D0070000}"/>
    <cellStyle name="Comma 26_SouthAfrica BEE" xfId="3115" xr:uid="{00000000-0005-0000-0000-0000D1070000}"/>
    <cellStyle name="Comma 27" xfId="1430" xr:uid="{00000000-0005-0000-0000-0000D2070000}"/>
    <cellStyle name="Comma 28" xfId="1431" xr:uid="{00000000-0005-0000-0000-0000D3070000}"/>
    <cellStyle name="Comma 29" xfId="1432" xr:uid="{00000000-0005-0000-0000-0000D4070000}"/>
    <cellStyle name="Comma 29 10" xfId="3116" xr:uid="{00000000-0005-0000-0000-0000D5070000}"/>
    <cellStyle name="Comma 29 11" xfId="3117" xr:uid="{00000000-0005-0000-0000-0000D6070000}"/>
    <cellStyle name="Comma 29 12" xfId="3118" xr:uid="{00000000-0005-0000-0000-0000D7070000}"/>
    <cellStyle name="Comma 29 13" xfId="3119" xr:uid="{00000000-0005-0000-0000-0000D8070000}"/>
    <cellStyle name="Comma 29 14" xfId="3120" xr:uid="{00000000-0005-0000-0000-0000D9070000}"/>
    <cellStyle name="Comma 29 2" xfId="3121" xr:uid="{00000000-0005-0000-0000-0000DA070000}"/>
    <cellStyle name="Comma 29 3" xfId="3122" xr:uid="{00000000-0005-0000-0000-0000DB070000}"/>
    <cellStyle name="Comma 29 4" xfId="3123" xr:uid="{00000000-0005-0000-0000-0000DC070000}"/>
    <cellStyle name="Comma 29 5" xfId="3124" xr:uid="{00000000-0005-0000-0000-0000DD070000}"/>
    <cellStyle name="Comma 29 6" xfId="3125" xr:uid="{00000000-0005-0000-0000-0000DE070000}"/>
    <cellStyle name="Comma 29 7" xfId="3126" xr:uid="{00000000-0005-0000-0000-0000DF070000}"/>
    <cellStyle name="Comma 29 8" xfId="3127" xr:uid="{00000000-0005-0000-0000-0000E0070000}"/>
    <cellStyle name="Comma 29 9" xfId="3128" xr:uid="{00000000-0005-0000-0000-0000E1070000}"/>
    <cellStyle name="Comma 3" xfId="262" xr:uid="{00000000-0005-0000-0000-0000E2070000}"/>
    <cellStyle name="Comma 3 10" xfId="3129" xr:uid="{00000000-0005-0000-0000-0000E3070000}"/>
    <cellStyle name="Comma 3 100" xfId="3130" xr:uid="{00000000-0005-0000-0000-0000E4070000}"/>
    <cellStyle name="Comma 3 101" xfId="3131" xr:uid="{00000000-0005-0000-0000-0000E5070000}"/>
    <cellStyle name="Comma 3 102" xfId="3132" xr:uid="{00000000-0005-0000-0000-0000E6070000}"/>
    <cellStyle name="Comma 3 103" xfId="3133" xr:uid="{00000000-0005-0000-0000-0000E7070000}"/>
    <cellStyle name="Comma 3 104" xfId="3134" xr:uid="{00000000-0005-0000-0000-0000E8070000}"/>
    <cellStyle name="Comma 3 105" xfId="3135" xr:uid="{00000000-0005-0000-0000-0000E9070000}"/>
    <cellStyle name="Comma 3 106" xfId="3136" xr:uid="{00000000-0005-0000-0000-0000EA070000}"/>
    <cellStyle name="Comma 3 107" xfId="3137" xr:uid="{00000000-0005-0000-0000-0000EB070000}"/>
    <cellStyle name="Comma 3 108" xfId="3138" xr:uid="{00000000-0005-0000-0000-0000EC070000}"/>
    <cellStyle name="Comma 3 109" xfId="3139" xr:uid="{00000000-0005-0000-0000-0000ED070000}"/>
    <cellStyle name="Comma 3 11" xfId="3140" xr:uid="{00000000-0005-0000-0000-0000EE070000}"/>
    <cellStyle name="Comma 3 110" xfId="3141" xr:uid="{00000000-0005-0000-0000-0000EF070000}"/>
    <cellStyle name="Comma 3 111" xfId="3142" xr:uid="{00000000-0005-0000-0000-0000F0070000}"/>
    <cellStyle name="Comma 3 112" xfId="3143" xr:uid="{00000000-0005-0000-0000-0000F1070000}"/>
    <cellStyle name="Comma 3 113" xfId="3144" xr:uid="{00000000-0005-0000-0000-0000F2070000}"/>
    <cellStyle name="Comma 3 114" xfId="3145" xr:uid="{00000000-0005-0000-0000-0000F3070000}"/>
    <cellStyle name="Comma 3 115" xfId="3146" xr:uid="{00000000-0005-0000-0000-0000F4070000}"/>
    <cellStyle name="Comma 3 116" xfId="3147" xr:uid="{00000000-0005-0000-0000-0000F5070000}"/>
    <cellStyle name="Comma 3 117" xfId="3148" xr:uid="{00000000-0005-0000-0000-0000F6070000}"/>
    <cellStyle name="Comma 3 118" xfId="3149" xr:uid="{00000000-0005-0000-0000-0000F7070000}"/>
    <cellStyle name="Comma 3 119" xfId="3150" xr:uid="{00000000-0005-0000-0000-0000F8070000}"/>
    <cellStyle name="Comma 3 12" xfId="3151" xr:uid="{00000000-0005-0000-0000-0000F9070000}"/>
    <cellStyle name="Comma 3 120" xfId="3152" xr:uid="{00000000-0005-0000-0000-0000FA070000}"/>
    <cellStyle name="Comma 3 121" xfId="3153" xr:uid="{00000000-0005-0000-0000-0000FB070000}"/>
    <cellStyle name="Comma 3 122" xfId="3154" xr:uid="{00000000-0005-0000-0000-0000FC070000}"/>
    <cellStyle name="Comma 3 123" xfId="3155" xr:uid="{00000000-0005-0000-0000-0000FD070000}"/>
    <cellStyle name="Comma 3 124" xfId="3156" xr:uid="{00000000-0005-0000-0000-0000FE070000}"/>
    <cellStyle name="Comma 3 125" xfId="3157" xr:uid="{00000000-0005-0000-0000-0000FF070000}"/>
    <cellStyle name="Comma 3 126" xfId="3158" xr:uid="{00000000-0005-0000-0000-000000080000}"/>
    <cellStyle name="Comma 3 127" xfId="3159" xr:uid="{00000000-0005-0000-0000-000001080000}"/>
    <cellStyle name="Comma 3 128" xfId="3160" xr:uid="{00000000-0005-0000-0000-000002080000}"/>
    <cellStyle name="Comma 3 129" xfId="3161" xr:uid="{00000000-0005-0000-0000-000003080000}"/>
    <cellStyle name="Comma 3 13" xfId="3162" xr:uid="{00000000-0005-0000-0000-000004080000}"/>
    <cellStyle name="Comma 3 130" xfId="3163" xr:uid="{00000000-0005-0000-0000-000005080000}"/>
    <cellStyle name="Comma 3 131" xfId="3164" xr:uid="{00000000-0005-0000-0000-000006080000}"/>
    <cellStyle name="Comma 3 132" xfId="3165" xr:uid="{00000000-0005-0000-0000-000007080000}"/>
    <cellStyle name="Comma 3 133" xfId="3166" xr:uid="{00000000-0005-0000-0000-000008080000}"/>
    <cellStyle name="Comma 3 134" xfId="3167" xr:uid="{00000000-0005-0000-0000-000009080000}"/>
    <cellStyle name="Comma 3 135" xfId="3168" xr:uid="{00000000-0005-0000-0000-00000A080000}"/>
    <cellStyle name="Comma 3 136" xfId="3169" xr:uid="{00000000-0005-0000-0000-00000B080000}"/>
    <cellStyle name="Comma 3 137" xfId="3170" xr:uid="{00000000-0005-0000-0000-00000C080000}"/>
    <cellStyle name="Comma 3 138" xfId="3171" xr:uid="{00000000-0005-0000-0000-00000D080000}"/>
    <cellStyle name="Comma 3 139" xfId="3172" xr:uid="{00000000-0005-0000-0000-00000E080000}"/>
    <cellStyle name="Comma 3 14" xfId="3173" xr:uid="{00000000-0005-0000-0000-00000F080000}"/>
    <cellStyle name="Comma 3 140" xfId="3174" xr:uid="{00000000-0005-0000-0000-000010080000}"/>
    <cellStyle name="Comma 3 141" xfId="3175" xr:uid="{00000000-0005-0000-0000-000011080000}"/>
    <cellStyle name="Comma 3 142" xfId="3176" xr:uid="{00000000-0005-0000-0000-000012080000}"/>
    <cellStyle name="Comma 3 143" xfId="3177" xr:uid="{00000000-0005-0000-0000-000013080000}"/>
    <cellStyle name="Comma 3 144" xfId="3178" xr:uid="{00000000-0005-0000-0000-000014080000}"/>
    <cellStyle name="Comma 3 145" xfId="3179" xr:uid="{00000000-0005-0000-0000-000015080000}"/>
    <cellStyle name="Comma 3 146" xfId="3180" xr:uid="{00000000-0005-0000-0000-000016080000}"/>
    <cellStyle name="Comma 3 147" xfId="3181" xr:uid="{00000000-0005-0000-0000-000017080000}"/>
    <cellStyle name="Comma 3 148" xfId="3182" xr:uid="{00000000-0005-0000-0000-000018080000}"/>
    <cellStyle name="Comma 3 149" xfId="3183" xr:uid="{00000000-0005-0000-0000-000019080000}"/>
    <cellStyle name="Comma 3 15" xfId="3184" xr:uid="{00000000-0005-0000-0000-00001A080000}"/>
    <cellStyle name="Comma 3 150" xfId="3185" xr:uid="{00000000-0005-0000-0000-00001B080000}"/>
    <cellStyle name="Comma 3 151" xfId="3186" xr:uid="{00000000-0005-0000-0000-00001C080000}"/>
    <cellStyle name="Comma 3 152" xfId="3187" xr:uid="{00000000-0005-0000-0000-00001D080000}"/>
    <cellStyle name="Comma 3 153" xfId="3188" xr:uid="{00000000-0005-0000-0000-00001E080000}"/>
    <cellStyle name="Comma 3 154" xfId="3189" xr:uid="{00000000-0005-0000-0000-00001F080000}"/>
    <cellStyle name="Comma 3 155" xfId="3190" xr:uid="{00000000-0005-0000-0000-000020080000}"/>
    <cellStyle name="Comma 3 156" xfId="3191" xr:uid="{00000000-0005-0000-0000-000021080000}"/>
    <cellStyle name="Comma 3 157" xfId="3192" xr:uid="{00000000-0005-0000-0000-000022080000}"/>
    <cellStyle name="Comma 3 158" xfId="3193" xr:uid="{00000000-0005-0000-0000-000023080000}"/>
    <cellStyle name="Comma 3 159" xfId="3194" xr:uid="{00000000-0005-0000-0000-000024080000}"/>
    <cellStyle name="Comma 3 16" xfId="3195" xr:uid="{00000000-0005-0000-0000-000025080000}"/>
    <cellStyle name="Comma 3 160" xfId="3196" xr:uid="{00000000-0005-0000-0000-000026080000}"/>
    <cellStyle name="Comma 3 161" xfId="3197" xr:uid="{00000000-0005-0000-0000-000027080000}"/>
    <cellStyle name="Comma 3 162" xfId="3198" xr:uid="{00000000-0005-0000-0000-000028080000}"/>
    <cellStyle name="Comma 3 163" xfId="3199" xr:uid="{00000000-0005-0000-0000-000029080000}"/>
    <cellStyle name="Comma 3 164" xfId="3200" xr:uid="{00000000-0005-0000-0000-00002A080000}"/>
    <cellStyle name="Comma 3 165" xfId="3201" xr:uid="{00000000-0005-0000-0000-00002B080000}"/>
    <cellStyle name="Comma 3 166" xfId="3202" xr:uid="{00000000-0005-0000-0000-00002C080000}"/>
    <cellStyle name="Comma 3 167" xfId="3203" xr:uid="{00000000-0005-0000-0000-00002D080000}"/>
    <cellStyle name="Comma 3 168" xfId="3204" xr:uid="{00000000-0005-0000-0000-00002E080000}"/>
    <cellStyle name="Comma 3 169" xfId="3205" xr:uid="{00000000-0005-0000-0000-00002F080000}"/>
    <cellStyle name="Comma 3 17" xfId="3206" xr:uid="{00000000-0005-0000-0000-000030080000}"/>
    <cellStyle name="Comma 3 170" xfId="3207" xr:uid="{00000000-0005-0000-0000-000031080000}"/>
    <cellStyle name="Comma 3 171" xfId="3208" xr:uid="{00000000-0005-0000-0000-000032080000}"/>
    <cellStyle name="Comma 3 172" xfId="3209" xr:uid="{00000000-0005-0000-0000-000033080000}"/>
    <cellStyle name="Comma 3 173" xfId="3210" xr:uid="{00000000-0005-0000-0000-000034080000}"/>
    <cellStyle name="Comma 3 174" xfId="3211" xr:uid="{00000000-0005-0000-0000-000035080000}"/>
    <cellStyle name="Comma 3 175" xfId="3212" xr:uid="{00000000-0005-0000-0000-000036080000}"/>
    <cellStyle name="Comma 3 176" xfId="3213" xr:uid="{00000000-0005-0000-0000-000037080000}"/>
    <cellStyle name="Comma 3 177" xfId="3214" xr:uid="{00000000-0005-0000-0000-000038080000}"/>
    <cellStyle name="Comma 3 178" xfId="3215" xr:uid="{00000000-0005-0000-0000-000039080000}"/>
    <cellStyle name="Comma 3 179" xfId="3216" xr:uid="{00000000-0005-0000-0000-00003A080000}"/>
    <cellStyle name="Comma 3 18" xfId="3217" xr:uid="{00000000-0005-0000-0000-00003B080000}"/>
    <cellStyle name="Comma 3 180" xfId="3218" xr:uid="{00000000-0005-0000-0000-00003C080000}"/>
    <cellStyle name="Comma 3 181" xfId="3219" xr:uid="{00000000-0005-0000-0000-00003D080000}"/>
    <cellStyle name="Comma 3 19" xfId="3220" xr:uid="{00000000-0005-0000-0000-00003E080000}"/>
    <cellStyle name="Comma 3 2" xfId="263" xr:uid="{00000000-0005-0000-0000-00003F080000}"/>
    <cellStyle name="Comma 3 2 10" xfId="3221" xr:uid="{00000000-0005-0000-0000-000040080000}"/>
    <cellStyle name="Comma 3 2 11" xfId="3222" xr:uid="{00000000-0005-0000-0000-000041080000}"/>
    <cellStyle name="Comma 3 2 12" xfId="3223" xr:uid="{00000000-0005-0000-0000-000042080000}"/>
    <cellStyle name="Comma 3 2 13" xfId="3224" xr:uid="{00000000-0005-0000-0000-000043080000}"/>
    <cellStyle name="Comma 3 2 14" xfId="3225" xr:uid="{00000000-0005-0000-0000-000044080000}"/>
    <cellStyle name="Comma 3 2 15" xfId="3226" xr:uid="{00000000-0005-0000-0000-000045080000}"/>
    <cellStyle name="Comma 3 2 16" xfId="3227" xr:uid="{00000000-0005-0000-0000-000046080000}"/>
    <cellStyle name="Comma 3 2 17" xfId="3228" xr:uid="{00000000-0005-0000-0000-000047080000}"/>
    <cellStyle name="Comma 3 2 18" xfId="3229" xr:uid="{00000000-0005-0000-0000-000048080000}"/>
    <cellStyle name="Comma 3 2 19" xfId="3230" xr:uid="{00000000-0005-0000-0000-000049080000}"/>
    <cellStyle name="Comma 3 2 2" xfId="264" xr:uid="{00000000-0005-0000-0000-00004A080000}"/>
    <cellStyle name="Comma 3 2 2 10" xfId="3232" xr:uid="{00000000-0005-0000-0000-00004B080000}"/>
    <cellStyle name="Comma 3 2 2 11" xfId="3233" xr:uid="{00000000-0005-0000-0000-00004C080000}"/>
    <cellStyle name="Comma 3 2 2 12" xfId="3234" xr:uid="{00000000-0005-0000-0000-00004D080000}"/>
    <cellStyle name="Comma 3 2 2 13" xfId="3235" xr:uid="{00000000-0005-0000-0000-00004E080000}"/>
    <cellStyle name="Comma 3 2 2 14" xfId="3236" xr:uid="{00000000-0005-0000-0000-00004F080000}"/>
    <cellStyle name="Comma 3 2 2 15" xfId="3237" xr:uid="{00000000-0005-0000-0000-000050080000}"/>
    <cellStyle name="Comma 3 2 2 16" xfId="3238" xr:uid="{00000000-0005-0000-0000-000051080000}"/>
    <cellStyle name="Comma 3 2 2 17" xfId="3239" xr:uid="{00000000-0005-0000-0000-000052080000}"/>
    <cellStyle name="Comma 3 2 2 18" xfId="3240" xr:uid="{00000000-0005-0000-0000-000053080000}"/>
    <cellStyle name="Comma 3 2 2 19" xfId="3241" xr:uid="{00000000-0005-0000-0000-000054080000}"/>
    <cellStyle name="Comma 3 2 2 2" xfId="265" xr:uid="{00000000-0005-0000-0000-000055080000}"/>
    <cellStyle name="Comma 3 2 2 2 2" xfId="737" xr:uid="{00000000-0005-0000-0000-000056080000}"/>
    <cellStyle name="Comma 3 2 2 2 3" xfId="3242" xr:uid="{00000000-0005-0000-0000-000057080000}"/>
    <cellStyle name="Comma 3 2 2 20" xfId="3243" xr:uid="{00000000-0005-0000-0000-000058080000}"/>
    <cellStyle name="Comma 3 2 2 21" xfId="3244" xr:uid="{00000000-0005-0000-0000-000059080000}"/>
    <cellStyle name="Comma 3 2 2 22" xfId="3245" xr:uid="{00000000-0005-0000-0000-00005A080000}"/>
    <cellStyle name="Comma 3 2 2 23" xfId="3246" xr:uid="{00000000-0005-0000-0000-00005B080000}"/>
    <cellStyle name="Comma 3 2 2 24" xfId="3247" xr:uid="{00000000-0005-0000-0000-00005C080000}"/>
    <cellStyle name="Comma 3 2 2 25" xfId="3248" xr:uid="{00000000-0005-0000-0000-00005D080000}"/>
    <cellStyle name="Comma 3 2 2 26" xfId="3249" xr:uid="{00000000-0005-0000-0000-00005E080000}"/>
    <cellStyle name="Comma 3 2 2 27" xfId="3250" xr:uid="{00000000-0005-0000-0000-00005F080000}"/>
    <cellStyle name="Comma 3 2 2 28" xfId="3251" xr:uid="{00000000-0005-0000-0000-000060080000}"/>
    <cellStyle name="Comma 3 2 2 29" xfId="3252" xr:uid="{00000000-0005-0000-0000-000061080000}"/>
    <cellStyle name="Comma 3 2 2 3" xfId="715" xr:uid="{00000000-0005-0000-0000-000062080000}"/>
    <cellStyle name="Comma 3 2 2 3 2" xfId="3253" xr:uid="{00000000-0005-0000-0000-000063080000}"/>
    <cellStyle name="Comma 3 2 2 30" xfId="3254" xr:uid="{00000000-0005-0000-0000-000064080000}"/>
    <cellStyle name="Comma 3 2 2 31" xfId="3255" xr:uid="{00000000-0005-0000-0000-000065080000}"/>
    <cellStyle name="Comma 3 2 2 32" xfId="3256" xr:uid="{00000000-0005-0000-0000-000066080000}"/>
    <cellStyle name="Comma 3 2 2 33" xfId="3257" xr:uid="{00000000-0005-0000-0000-000067080000}"/>
    <cellStyle name="Comma 3 2 2 34" xfId="3258" xr:uid="{00000000-0005-0000-0000-000068080000}"/>
    <cellStyle name="Comma 3 2 2 35" xfId="3259" xr:uid="{00000000-0005-0000-0000-000069080000}"/>
    <cellStyle name="Comma 3 2 2 36" xfId="3260" xr:uid="{00000000-0005-0000-0000-00006A080000}"/>
    <cellStyle name="Comma 3 2 2 37" xfId="3261" xr:uid="{00000000-0005-0000-0000-00006B080000}"/>
    <cellStyle name="Comma 3 2 2 38" xfId="3262" xr:uid="{00000000-0005-0000-0000-00006C080000}"/>
    <cellStyle name="Comma 3 2 2 39" xfId="3263" xr:uid="{00000000-0005-0000-0000-00006D080000}"/>
    <cellStyle name="Comma 3 2 2 4" xfId="3264" xr:uid="{00000000-0005-0000-0000-00006E080000}"/>
    <cellStyle name="Comma 3 2 2 40" xfId="3265" xr:uid="{00000000-0005-0000-0000-00006F080000}"/>
    <cellStyle name="Comma 3 2 2 41" xfId="3266" xr:uid="{00000000-0005-0000-0000-000070080000}"/>
    <cellStyle name="Comma 3 2 2 42" xfId="3267" xr:uid="{00000000-0005-0000-0000-000071080000}"/>
    <cellStyle name="Comma 3 2 2 43" xfId="3268" xr:uid="{00000000-0005-0000-0000-000072080000}"/>
    <cellStyle name="Comma 3 2 2 44" xfId="3269" xr:uid="{00000000-0005-0000-0000-000073080000}"/>
    <cellStyle name="Comma 3 2 2 45" xfId="3270" xr:uid="{00000000-0005-0000-0000-000074080000}"/>
    <cellStyle name="Comma 3 2 2 46" xfId="3271" xr:uid="{00000000-0005-0000-0000-000075080000}"/>
    <cellStyle name="Comma 3 2 2 47" xfId="3272" xr:uid="{00000000-0005-0000-0000-000076080000}"/>
    <cellStyle name="Comma 3 2 2 48" xfId="3273" xr:uid="{00000000-0005-0000-0000-000077080000}"/>
    <cellStyle name="Comma 3 2 2 49" xfId="3274" xr:uid="{00000000-0005-0000-0000-000078080000}"/>
    <cellStyle name="Comma 3 2 2 5" xfId="3275" xr:uid="{00000000-0005-0000-0000-000079080000}"/>
    <cellStyle name="Comma 3 2 2 50" xfId="3276" xr:uid="{00000000-0005-0000-0000-00007A080000}"/>
    <cellStyle name="Comma 3 2 2 51" xfId="3277" xr:uid="{00000000-0005-0000-0000-00007B080000}"/>
    <cellStyle name="Comma 3 2 2 52" xfId="3278" xr:uid="{00000000-0005-0000-0000-00007C080000}"/>
    <cellStyle name="Comma 3 2 2 53" xfId="3279" xr:uid="{00000000-0005-0000-0000-00007D080000}"/>
    <cellStyle name="Comma 3 2 2 54" xfId="3280" xr:uid="{00000000-0005-0000-0000-00007E080000}"/>
    <cellStyle name="Comma 3 2 2 55" xfId="3281" xr:uid="{00000000-0005-0000-0000-00007F080000}"/>
    <cellStyle name="Comma 3 2 2 56" xfId="3282" xr:uid="{00000000-0005-0000-0000-000080080000}"/>
    <cellStyle name="Comma 3 2 2 57" xfId="3283" xr:uid="{00000000-0005-0000-0000-000081080000}"/>
    <cellStyle name="Comma 3 2 2 58" xfId="3284" xr:uid="{00000000-0005-0000-0000-000082080000}"/>
    <cellStyle name="Comma 3 2 2 59" xfId="3285" xr:uid="{00000000-0005-0000-0000-000083080000}"/>
    <cellStyle name="Comma 3 2 2 6" xfId="3286" xr:uid="{00000000-0005-0000-0000-000084080000}"/>
    <cellStyle name="Comma 3 2 2 60" xfId="3287" xr:uid="{00000000-0005-0000-0000-000085080000}"/>
    <cellStyle name="Comma 3 2 2 61" xfId="3288" xr:uid="{00000000-0005-0000-0000-000086080000}"/>
    <cellStyle name="Comma 3 2 2 62" xfId="3289" xr:uid="{00000000-0005-0000-0000-000087080000}"/>
    <cellStyle name="Comma 3 2 2 63" xfId="3290" xr:uid="{00000000-0005-0000-0000-000088080000}"/>
    <cellStyle name="Comma 3 2 2 64" xfId="3291" xr:uid="{00000000-0005-0000-0000-000089080000}"/>
    <cellStyle name="Comma 3 2 2 65" xfId="3292" xr:uid="{00000000-0005-0000-0000-00008A080000}"/>
    <cellStyle name="Comma 3 2 2 66" xfId="3293" xr:uid="{00000000-0005-0000-0000-00008B080000}"/>
    <cellStyle name="Comma 3 2 2 67" xfId="3294" xr:uid="{00000000-0005-0000-0000-00008C080000}"/>
    <cellStyle name="Comma 3 2 2 68" xfId="3295" xr:uid="{00000000-0005-0000-0000-00008D080000}"/>
    <cellStyle name="Comma 3 2 2 69" xfId="3296" xr:uid="{00000000-0005-0000-0000-00008E080000}"/>
    <cellStyle name="Comma 3 2 2 7" xfId="3297" xr:uid="{00000000-0005-0000-0000-00008F080000}"/>
    <cellStyle name="Comma 3 2 2 70" xfId="3298" xr:uid="{00000000-0005-0000-0000-000090080000}"/>
    <cellStyle name="Comma 3 2 2 71" xfId="3299" xr:uid="{00000000-0005-0000-0000-000091080000}"/>
    <cellStyle name="Comma 3 2 2 8" xfId="3300" xr:uid="{00000000-0005-0000-0000-000092080000}"/>
    <cellStyle name="Comma 3 2 2 9" xfId="3301" xr:uid="{00000000-0005-0000-0000-000093080000}"/>
    <cellStyle name="Comma 3 2 2_Epiroc June" xfId="3231" xr:uid="{00000000-0005-0000-0000-000094080000}"/>
    <cellStyle name="Comma 3 2 20" xfId="3302" xr:uid="{00000000-0005-0000-0000-000095080000}"/>
    <cellStyle name="Comma 3 2 21" xfId="3303" xr:uid="{00000000-0005-0000-0000-000096080000}"/>
    <cellStyle name="Comma 3 2 22" xfId="3304" xr:uid="{00000000-0005-0000-0000-000097080000}"/>
    <cellStyle name="Comma 3 2 23" xfId="3305" xr:uid="{00000000-0005-0000-0000-000098080000}"/>
    <cellStyle name="Comma 3 2 24" xfId="3306" xr:uid="{00000000-0005-0000-0000-000099080000}"/>
    <cellStyle name="Comma 3 2 25" xfId="3307" xr:uid="{00000000-0005-0000-0000-00009A080000}"/>
    <cellStyle name="Comma 3 2 26" xfId="3308" xr:uid="{00000000-0005-0000-0000-00009B080000}"/>
    <cellStyle name="Comma 3 2 27" xfId="3309" xr:uid="{00000000-0005-0000-0000-00009C080000}"/>
    <cellStyle name="Comma 3 2 28" xfId="3310" xr:uid="{00000000-0005-0000-0000-00009D080000}"/>
    <cellStyle name="Comma 3 2 29" xfId="3311" xr:uid="{00000000-0005-0000-0000-00009E080000}"/>
    <cellStyle name="Comma 3 2 3" xfId="701" xr:uid="{00000000-0005-0000-0000-00009F080000}"/>
    <cellStyle name="Comma 3 2 3 2" xfId="3312" xr:uid="{00000000-0005-0000-0000-0000A0080000}"/>
    <cellStyle name="Comma 3 2 30" xfId="3313" xr:uid="{00000000-0005-0000-0000-0000A1080000}"/>
    <cellStyle name="Comma 3 2 31" xfId="3314" xr:uid="{00000000-0005-0000-0000-0000A2080000}"/>
    <cellStyle name="Comma 3 2 32" xfId="3315" xr:uid="{00000000-0005-0000-0000-0000A3080000}"/>
    <cellStyle name="Comma 3 2 33" xfId="3316" xr:uid="{00000000-0005-0000-0000-0000A4080000}"/>
    <cellStyle name="Comma 3 2 34" xfId="3317" xr:uid="{00000000-0005-0000-0000-0000A5080000}"/>
    <cellStyle name="Comma 3 2 35" xfId="3318" xr:uid="{00000000-0005-0000-0000-0000A6080000}"/>
    <cellStyle name="Comma 3 2 36" xfId="3319" xr:uid="{00000000-0005-0000-0000-0000A7080000}"/>
    <cellStyle name="Comma 3 2 37" xfId="3320" xr:uid="{00000000-0005-0000-0000-0000A8080000}"/>
    <cellStyle name="Comma 3 2 38" xfId="3321" xr:uid="{00000000-0005-0000-0000-0000A9080000}"/>
    <cellStyle name="Comma 3 2 39" xfId="3322" xr:uid="{00000000-0005-0000-0000-0000AA080000}"/>
    <cellStyle name="Comma 3 2 4" xfId="3323" xr:uid="{00000000-0005-0000-0000-0000AB080000}"/>
    <cellStyle name="Comma 3 2 40" xfId="3324" xr:uid="{00000000-0005-0000-0000-0000AC080000}"/>
    <cellStyle name="Comma 3 2 41" xfId="3325" xr:uid="{00000000-0005-0000-0000-0000AD080000}"/>
    <cellStyle name="Comma 3 2 42" xfId="3326" xr:uid="{00000000-0005-0000-0000-0000AE080000}"/>
    <cellStyle name="Comma 3 2 43" xfId="3327" xr:uid="{00000000-0005-0000-0000-0000AF080000}"/>
    <cellStyle name="Comma 3 2 44" xfId="3328" xr:uid="{00000000-0005-0000-0000-0000B0080000}"/>
    <cellStyle name="Comma 3 2 45" xfId="3329" xr:uid="{00000000-0005-0000-0000-0000B1080000}"/>
    <cellStyle name="Comma 3 2 46" xfId="3330" xr:uid="{00000000-0005-0000-0000-0000B2080000}"/>
    <cellStyle name="Comma 3 2 47" xfId="3331" xr:uid="{00000000-0005-0000-0000-0000B3080000}"/>
    <cellStyle name="Comma 3 2 48" xfId="3332" xr:uid="{00000000-0005-0000-0000-0000B4080000}"/>
    <cellStyle name="Comma 3 2 49" xfId="3333" xr:uid="{00000000-0005-0000-0000-0000B5080000}"/>
    <cellStyle name="Comma 3 2 5" xfId="3334" xr:uid="{00000000-0005-0000-0000-0000B6080000}"/>
    <cellStyle name="Comma 3 2 50" xfId="3335" xr:uid="{00000000-0005-0000-0000-0000B7080000}"/>
    <cellStyle name="Comma 3 2 51" xfId="3336" xr:uid="{00000000-0005-0000-0000-0000B8080000}"/>
    <cellStyle name="Comma 3 2 52" xfId="3337" xr:uid="{00000000-0005-0000-0000-0000B9080000}"/>
    <cellStyle name="Comma 3 2 53" xfId="3338" xr:uid="{00000000-0005-0000-0000-0000BA080000}"/>
    <cellStyle name="Comma 3 2 54" xfId="3339" xr:uid="{00000000-0005-0000-0000-0000BB080000}"/>
    <cellStyle name="Comma 3 2 55" xfId="3340" xr:uid="{00000000-0005-0000-0000-0000BC080000}"/>
    <cellStyle name="Comma 3 2 56" xfId="3341" xr:uid="{00000000-0005-0000-0000-0000BD080000}"/>
    <cellStyle name="Comma 3 2 57" xfId="3342" xr:uid="{00000000-0005-0000-0000-0000BE080000}"/>
    <cellStyle name="Comma 3 2 58" xfId="3343" xr:uid="{00000000-0005-0000-0000-0000BF080000}"/>
    <cellStyle name="Comma 3 2 59" xfId="3344" xr:uid="{00000000-0005-0000-0000-0000C0080000}"/>
    <cellStyle name="Comma 3 2 6" xfId="3345" xr:uid="{00000000-0005-0000-0000-0000C1080000}"/>
    <cellStyle name="Comma 3 2 60" xfId="3346" xr:uid="{00000000-0005-0000-0000-0000C2080000}"/>
    <cellStyle name="Comma 3 2 61" xfId="3347" xr:uid="{00000000-0005-0000-0000-0000C3080000}"/>
    <cellStyle name="Comma 3 2 62" xfId="3348" xr:uid="{00000000-0005-0000-0000-0000C4080000}"/>
    <cellStyle name="Comma 3 2 63" xfId="3349" xr:uid="{00000000-0005-0000-0000-0000C5080000}"/>
    <cellStyle name="Comma 3 2 64" xfId="3350" xr:uid="{00000000-0005-0000-0000-0000C6080000}"/>
    <cellStyle name="Comma 3 2 65" xfId="3351" xr:uid="{00000000-0005-0000-0000-0000C7080000}"/>
    <cellStyle name="Comma 3 2 66" xfId="3352" xr:uid="{00000000-0005-0000-0000-0000C8080000}"/>
    <cellStyle name="Comma 3 2 67" xfId="3353" xr:uid="{00000000-0005-0000-0000-0000C9080000}"/>
    <cellStyle name="Comma 3 2 68" xfId="3354" xr:uid="{00000000-0005-0000-0000-0000CA080000}"/>
    <cellStyle name="Comma 3 2 69" xfId="3355" xr:uid="{00000000-0005-0000-0000-0000CB080000}"/>
    <cellStyle name="Comma 3 2 7" xfId="3356" xr:uid="{00000000-0005-0000-0000-0000CC080000}"/>
    <cellStyle name="Comma 3 2 70" xfId="3357" xr:uid="{00000000-0005-0000-0000-0000CD080000}"/>
    <cellStyle name="Comma 3 2 71" xfId="3358" xr:uid="{00000000-0005-0000-0000-0000CE080000}"/>
    <cellStyle name="Comma 3 2 72" xfId="1433" xr:uid="{00000000-0005-0000-0000-0000CF080000}"/>
    <cellStyle name="Comma 3 2 73" xfId="5857" xr:uid="{00000000-0005-0000-0000-0000D0080000}"/>
    <cellStyle name="Comma 3 2 8" xfId="3359" xr:uid="{00000000-0005-0000-0000-0000D1080000}"/>
    <cellStyle name="Comma 3 2 9" xfId="3360" xr:uid="{00000000-0005-0000-0000-0000D2080000}"/>
    <cellStyle name="Comma 3 2_Acq input" xfId="2207" xr:uid="{00000000-0005-0000-0000-0000D3080000}"/>
    <cellStyle name="Comma 3 20" xfId="3361" xr:uid="{00000000-0005-0000-0000-0000D4080000}"/>
    <cellStyle name="Comma 3 21" xfId="3362" xr:uid="{00000000-0005-0000-0000-0000D5080000}"/>
    <cellStyle name="Comma 3 22" xfId="3363" xr:uid="{00000000-0005-0000-0000-0000D6080000}"/>
    <cellStyle name="Comma 3 23" xfId="3364" xr:uid="{00000000-0005-0000-0000-0000D7080000}"/>
    <cellStyle name="Comma 3 24" xfId="3365" xr:uid="{00000000-0005-0000-0000-0000D8080000}"/>
    <cellStyle name="Comma 3 25" xfId="3366" xr:uid="{00000000-0005-0000-0000-0000D9080000}"/>
    <cellStyle name="Comma 3 26" xfId="3367" xr:uid="{00000000-0005-0000-0000-0000DA080000}"/>
    <cellStyle name="Comma 3 27" xfId="3368" xr:uid="{00000000-0005-0000-0000-0000DB080000}"/>
    <cellStyle name="Comma 3 28" xfId="3369" xr:uid="{00000000-0005-0000-0000-0000DC080000}"/>
    <cellStyle name="Comma 3 29" xfId="3370" xr:uid="{00000000-0005-0000-0000-0000DD080000}"/>
    <cellStyle name="Comma 3 3" xfId="266" xr:uid="{00000000-0005-0000-0000-0000DE080000}"/>
    <cellStyle name="Comma 3 3 2" xfId="267" xr:uid="{00000000-0005-0000-0000-0000DF080000}"/>
    <cellStyle name="Comma 3 3 2 2" xfId="736" xr:uid="{00000000-0005-0000-0000-0000E0080000}"/>
    <cellStyle name="Comma 3 3 3" xfId="714" xr:uid="{00000000-0005-0000-0000-0000E1080000}"/>
    <cellStyle name="Comma 3 3 4" xfId="1434" xr:uid="{00000000-0005-0000-0000-0000E2080000}"/>
    <cellStyle name="Comma 3 3_Import_FinStat" xfId="683" xr:uid="{00000000-0005-0000-0000-0000E3080000}"/>
    <cellStyle name="Comma 3 30" xfId="3371" xr:uid="{00000000-0005-0000-0000-0000E4080000}"/>
    <cellStyle name="Comma 3 31" xfId="3372" xr:uid="{00000000-0005-0000-0000-0000E5080000}"/>
    <cellStyle name="Comma 3 32" xfId="3373" xr:uid="{00000000-0005-0000-0000-0000E6080000}"/>
    <cellStyle name="Comma 3 33" xfId="3374" xr:uid="{00000000-0005-0000-0000-0000E7080000}"/>
    <cellStyle name="Comma 3 34" xfId="3375" xr:uid="{00000000-0005-0000-0000-0000E8080000}"/>
    <cellStyle name="Comma 3 35" xfId="3376" xr:uid="{00000000-0005-0000-0000-0000E9080000}"/>
    <cellStyle name="Comma 3 36" xfId="3377" xr:uid="{00000000-0005-0000-0000-0000EA080000}"/>
    <cellStyle name="Comma 3 37" xfId="3378" xr:uid="{00000000-0005-0000-0000-0000EB080000}"/>
    <cellStyle name="Comma 3 38" xfId="3379" xr:uid="{00000000-0005-0000-0000-0000EC080000}"/>
    <cellStyle name="Comma 3 39" xfId="3380" xr:uid="{00000000-0005-0000-0000-0000ED080000}"/>
    <cellStyle name="Comma 3 4" xfId="268" xr:uid="{00000000-0005-0000-0000-0000EE080000}"/>
    <cellStyle name="Comma 3 4 2" xfId="726" xr:uid="{00000000-0005-0000-0000-0000EF080000}"/>
    <cellStyle name="Comma 3 4 3" xfId="1435" xr:uid="{00000000-0005-0000-0000-0000F0080000}"/>
    <cellStyle name="Comma 3 40" xfId="3381" xr:uid="{00000000-0005-0000-0000-0000F1080000}"/>
    <cellStyle name="Comma 3 41" xfId="3382" xr:uid="{00000000-0005-0000-0000-0000F2080000}"/>
    <cellStyle name="Comma 3 42" xfId="3383" xr:uid="{00000000-0005-0000-0000-0000F3080000}"/>
    <cellStyle name="Comma 3 43" xfId="3384" xr:uid="{00000000-0005-0000-0000-0000F4080000}"/>
    <cellStyle name="Comma 3 44" xfId="3385" xr:uid="{00000000-0005-0000-0000-0000F5080000}"/>
    <cellStyle name="Comma 3 45" xfId="3386" xr:uid="{00000000-0005-0000-0000-0000F6080000}"/>
    <cellStyle name="Comma 3 46" xfId="3387" xr:uid="{00000000-0005-0000-0000-0000F7080000}"/>
    <cellStyle name="Comma 3 47" xfId="3388" xr:uid="{00000000-0005-0000-0000-0000F8080000}"/>
    <cellStyle name="Comma 3 48" xfId="3389" xr:uid="{00000000-0005-0000-0000-0000F9080000}"/>
    <cellStyle name="Comma 3 49" xfId="3390" xr:uid="{00000000-0005-0000-0000-0000FA080000}"/>
    <cellStyle name="Comma 3 5" xfId="699" xr:uid="{00000000-0005-0000-0000-0000FB080000}"/>
    <cellStyle name="Comma 3 5 2" xfId="1436" xr:uid="{00000000-0005-0000-0000-0000FC080000}"/>
    <cellStyle name="Comma 3 50" xfId="3391" xr:uid="{00000000-0005-0000-0000-0000FD080000}"/>
    <cellStyle name="Comma 3 51" xfId="3392" xr:uid="{00000000-0005-0000-0000-0000FE080000}"/>
    <cellStyle name="Comma 3 52" xfId="3393" xr:uid="{00000000-0005-0000-0000-0000FF080000}"/>
    <cellStyle name="Comma 3 53" xfId="3394" xr:uid="{00000000-0005-0000-0000-000000090000}"/>
    <cellStyle name="Comma 3 54" xfId="3395" xr:uid="{00000000-0005-0000-0000-000001090000}"/>
    <cellStyle name="Comma 3 55" xfId="3396" xr:uid="{00000000-0005-0000-0000-000002090000}"/>
    <cellStyle name="Comma 3 56" xfId="3397" xr:uid="{00000000-0005-0000-0000-000003090000}"/>
    <cellStyle name="Comma 3 57" xfId="3398" xr:uid="{00000000-0005-0000-0000-000004090000}"/>
    <cellStyle name="Comma 3 58" xfId="3399" xr:uid="{00000000-0005-0000-0000-000005090000}"/>
    <cellStyle name="Comma 3 59" xfId="3400" xr:uid="{00000000-0005-0000-0000-000006090000}"/>
    <cellStyle name="Comma 3 6" xfId="1437" xr:uid="{00000000-0005-0000-0000-000007090000}"/>
    <cellStyle name="Comma 3 60" xfId="3401" xr:uid="{00000000-0005-0000-0000-000008090000}"/>
    <cellStyle name="Comma 3 61" xfId="3402" xr:uid="{00000000-0005-0000-0000-000009090000}"/>
    <cellStyle name="Comma 3 62" xfId="3403" xr:uid="{00000000-0005-0000-0000-00000A090000}"/>
    <cellStyle name="Comma 3 63" xfId="3404" xr:uid="{00000000-0005-0000-0000-00000B090000}"/>
    <cellStyle name="Comma 3 64" xfId="3405" xr:uid="{00000000-0005-0000-0000-00000C090000}"/>
    <cellStyle name="Comma 3 65" xfId="3406" xr:uid="{00000000-0005-0000-0000-00000D090000}"/>
    <cellStyle name="Comma 3 66" xfId="3407" xr:uid="{00000000-0005-0000-0000-00000E090000}"/>
    <cellStyle name="Comma 3 67" xfId="3408" xr:uid="{00000000-0005-0000-0000-00000F090000}"/>
    <cellStyle name="Comma 3 68" xfId="3409" xr:uid="{00000000-0005-0000-0000-000010090000}"/>
    <cellStyle name="Comma 3 69" xfId="3410" xr:uid="{00000000-0005-0000-0000-000011090000}"/>
    <cellStyle name="Comma 3 7" xfId="3411" xr:uid="{00000000-0005-0000-0000-000012090000}"/>
    <cellStyle name="Comma 3 70" xfId="3412" xr:uid="{00000000-0005-0000-0000-000013090000}"/>
    <cellStyle name="Comma 3 71" xfId="3413" xr:uid="{00000000-0005-0000-0000-000014090000}"/>
    <cellStyle name="Comma 3 72" xfId="3414" xr:uid="{00000000-0005-0000-0000-000015090000}"/>
    <cellStyle name="Comma 3 73" xfId="3415" xr:uid="{00000000-0005-0000-0000-000016090000}"/>
    <cellStyle name="Comma 3 74" xfId="3416" xr:uid="{00000000-0005-0000-0000-000017090000}"/>
    <cellStyle name="Comma 3 75" xfId="3417" xr:uid="{00000000-0005-0000-0000-000018090000}"/>
    <cellStyle name="Comma 3 76" xfId="3418" xr:uid="{00000000-0005-0000-0000-000019090000}"/>
    <cellStyle name="Comma 3 77" xfId="3419" xr:uid="{00000000-0005-0000-0000-00001A090000}"/>
    <cellStyle name="Comma 3 78" xfId="3420" xr:uid="{00000000-0005-0000-0000-00001B090000}"/>
    <cellStyle name="Comma 3 79" xfId="3421" xr:uid="{00000000-0005-0000-0000-00001C090000}"/>
    <cellStyle name="Comma 3 8" xfId="3422" xr:uid="{00000000-0005-0000-0000-00001D090000}"/>
    <cellStyle name="Comma 3 80" xfId="3423" xr:uid="{00000000-0005-0000-0000-00001E090000}"/>
    <cellStyle name="Comma 3 81" xfId="3424" xr:uid="{00000000-0005-0000-0000-00001F090000}"/>
    <cellStyle name="Comma 3 82" xfId="3425" xr:uid="{00000000-0005-0000-0000-000020090000}"/>
    <cellStyle name="Comma 3 83" xfId="3426" xr:uid="{00000000-0005-0000-0000-000021090000}"/>
    <cellStyle name="Comma 3 84" xfId="3427" xr:uid="{00000000-0005-0000-0000-000022090000}"/>
    <cellStyle name="Comma 3 85" xfId="3428" xr:uid="{00000000-0005-0000-0000-000023090000}"/>
    <cellStyle name="Comma 3 86" xfId="3429" xr:uid="{00000000-0005-0000-0000-000024090000}"/>
    <cellStyle name="Comma 3 87" xfId="3430" xr:uid="{00000000-0005-0000-0000-000025090000}"/>
    <cellStyle name="Comma 3 88" xfId="3431" xr:uid="{00000000-0005-0000-0000-000026090000}"/>
    <cellStyle name="Comma 3 89" xfId="3432" xr:uid="{00000000-0005-0000-0000-000027090000}"/>
    <cellStyle name="Comma 3 9" xfId="3433" xr:uid="{00000000-0005-0000-0000-000028090000}"/>
    <cellStyle name="Comma 3 90" xfId="3434" xr:uid="{00000000-0005-0000-0000-000029090000}"/>
    <cellStyle name="Comma 3 91" xfId="3435" xr:uid="{00000000-0005-0000-0000-00002A090000}"/>
    <cellStyle name="Comma 3 92" xfId="3436" xr:uid="{00000000-0005-0000-0000-00002B090000}"/>
    <cellStyle name="Comma 3 93" xfId="3437" xr:uid="{00000000-0005-0000-0000-00002C090000}"/>
    <cellStyle name="Comma 3 94" xfId="3438" xr:uid="{00000000-0005-0000-0000-00002D090000}"/>
    <cellStyle name="Comma 3 95" xfId="3439" xr:uid="{00000000-0005-0000-0000-00002E090000}"/>
    <cellStyle name="Comma 3 96" xfId="3440" xr:uid="{00000000-0005-0000-0000-00002F090000}"/>
    <cellStyle name="Comma 3 97" xfId="3441" xr:uid="{00000000-0005-0000-0000-000030090000}"/>
    <cellStyle name="Comma 3 98" xfId="3442" xr:uid="{00000000-0005-0000-0000-000031090000}"/>
    <cellStyle name="Comma 3 99" xfId="3443" xr:uid="{00000000-0005-0000-0000-000032090000}"/>
    <cellStyle name="Comma 3_AcqBal LC" xfId="1438" xr:uid="{00000000-0005-0000-0000-000033090000}"/>
    <cellStyle name="Comma 30" xfId="1439" xr:uid="{00000000-0005-0000-0000-000034090000}"/>
    <cellStyle name="Comma 31" xfId="1440" xr:uid="{00000000-0005-0000-0000-000035090000}"/>
    <cellStyle name="Comma 32" xfId="1441" xr:uid="{00000000-0005-0000-0000-000036090000}"/>
    <cellStyle name="Comma 33" xfId="1442" xr:uid="{00000000-0005-0000-0000-000037090000}"/>
    <cellStyle name="Comma 34" xfId="1443" xr:uid="{00000000-0005-0000-0000-000038090000}"/>
    <cellStyle name="Comma 35" xfId="1444" xr:uid="{00000000-0005-0000-0000-000039090000}"/>
    <cellStyle name="Comma 36" xfId="1445" xr:uid="{00000000-0005-0000-0000-00003A090000}"/>
    <cellStyle name="Comma 37" xfId="1446" xr:uid="{00000000-0005-0000-0000-00003B090000}"/>
    <cellStyle name="Comma 38" xfId="1447" xr:uid="{00000000-0005-0000-0000-00003C090000}"/>
    <cellStyle name="Comma 39" xfId="1448" xr:uid="{00000000-0005-0000-0000-00003D090000}"/>
    <cellStyle name="Comma 4" xfId="269" xr:uid="{00000000-0005-0000-0000-00003E090000}"/>
    <cellStyle name="Comma 4 10" xfId="3444" xr:uid="{00000000-0005-0000-0000-00003F090000}"/>
    <cellStyle name="Comma 4 11" xfId="3445" xr:uid="{00000000-0005-0000-0000-000040090000}"/>
    <cellStyle name="Comma 4 12" xfId="3446" xr:uid="{00000000-0005-0000-0000-000041090000}"/>
    <cellStyle name="Comma 4 13" xfId="3447" xr:uid="{00000000-0005-0000-0000-000042090000}"/>
    <cellStyle name="Comma 4 14" xfId="3448" xr:uid="{00000000-0005-0000-0000-000043090000}"/>
    <cellStyle name="Comma 4 15" xfId="3449" xr:uid="{00000000-0005-0000-0000-000044090000}"/>
    <cellStyle name="Comma 4 16" xfId="3450" xr:uid="{00000000-0005-0000-0000-000045090000}"/>
    <cellStyle name="Comma 4 17" xfId="3451" xr:uid="{00000000-0005-0000-0000-000046090000}"/>
    <cellStyle name="Comma 4 18" xfId="3452" xr:uid="{00000000-0005-0000-0000-000047090000}"/>
    <cellStyle name="Comma 4 19" xfId="3453" xr:uid="{00000000-0005-0000-0000-000048090000}"/>
    <cellStyle name="Comma 4 2" xfId="270" xr:uid="{00000000-0005-0000-0000-000049090000}"/>
    <cellStyle name="Comma 4 2 2" xfId="271" xr:uid="{00000000-0005-0000-0000-00004A090000}"/>
    <cellStyle name="Comma 4 2 2 2" xfId="735" xr:uid="{00000000-0005-0000-0000-00004B090000}"/>
    <cellStyle name="Comma 4 2 3" xfId="713" xr:uid="{00000000-0005-0000-0000-00004C090000}"/>
    <cellStyle name="Comma 4 2 4" xfId="1450" xr:uid="{00000000-0005-0000-0000-00004D090000}"/>
    <cellStyle name="Comma 4 2_Import_FinStat" xfId="684" xr:uid="{00000000-0005-0000-0000-00004E090000}"/>
    <cellStyle name="Comma 4 20" xfId="3454" xr:uid="{00000000-0005-0000-0000-00004F090000}"/>
    <cellStyle name="Comma 4 21" xfId="3455" xr:uid="{00000000-0005-0000-0000-000050090000}"/>
    <cellStyle name="Comma 4 22" xfId="3456" xr:uid="{00000000-0005-0000-0000-000051090000}"/>
    <cellStyle name="Comma 4 23" xfId="3457" xr:uid="{00000000-0005-0000-0000-000052090000}"/>
    <cellStyle name="Comma 4 24" xfId="3458" xr:uid="{00000000-0005-0000-0000-000053090000}"/>
    <cellStyle name="Comma 4 25" xfId="3459" xr:uid="{00000000-0005-0000-0000-000054090000}"/>
    <cellStyle name="Comma 4 26" xfId="3460" xr:uid="{00000000-0005-0000-0000-000055090000}"/>
    <cellStyle name="Comma 4 27" xfId="3461" xr:uid="{00000000-0005-0000-0000-000056090000}"/>
    <cellStyle name="Comma 4 28" xfId="1449" xr:uid="{00000000-0005-0000-0000-000057090000}"/>
    <cellStyle name="Comma 4 29" xfId="5858" xr:uid="{00000000-0005-0000-0000-000058090000}"/>
    <cellStyle name="Comma 4 3" xfId="272" xr:uid="{00000000-0005-0000-0000-000059090000}"/>
    <cellStyle name="Comma 4 3 2" xfId="725" xr:uid="{00000000-0005-0000-0000-00005A090000}"/>
    <cellStyle name="Comma 4 3 3" xfId="3462" xr:uid="{00000000-0005-0000-0000-00005B090000}"/>
    <cellStyle name="Comma 4 4" xfId="698" xr:uid="{00000000-0005-0000-0000-00005C090000}"/>
    <cellStyle name="Comma 4 4 2" xfId="3463" xr:uid="{00000000-0005-0000-0000-00005D090000}"/>
    <cellStyle name="Comma 4 5" xfId="3464" xr:uid="{00000000-0005-0000-0000-00005E090000}"/>
    <cellStyle name="Comma 4 6" xfId="3465" xr:uid="{00000000-0005-0000-0000-00005F090000}"/>
    <cellStyle name="Comma 4 7" xfId="3466" xr:uid="{00000000-0005-0000-0000-000060090000}"/>
    <cellStyle name="Comma 4 8" xfId="3467" xr:uid="{00000000-0005-0000-0000-000061090000}"/>
    <cellStyle name="Comma 4 9" xfId="3468" xr:uid="{00000000-0005-0000-0000-000062090000}"/>
    <cellStyle name="Comma 4_Acq input" xfId="2208" xr:uid="{00000000-0005-0000-0000-000063090000}"/>
    <cellStyle name="Comma 40" xfId="1451" xr:uid="{00000000-0005-0000-0000-000064090000}"/>
    <cellStyle name="Comma 41" xfId="2115" xr:uid="{00000000-0005-0000-0000-000065090000}"/>
    <cellStyle name="Comma 42" xfId="2116" xr:uid="{00000000-0005-0000-0000-000066090000}"/>
    <cellStyle name="Comma 43" xfId="2117" xr:uid="{00000000-0005-0000-0000-000067090000}"/>
    <cellStyle name="Comma 44" xfId="2118" xr:uid="{00000000-0005-0000-0000-000068090000}"/>
    <cellStyle name="Comma 45" xfId="2259" xr:uid="{00000000-0005-0000-0000-000069090000}"/>
    <cellStyle name="Comma 46" xfId="3469" xr:uid="{00000000-0005-0000-0000-00006A090000}"/>
    <cellStyle name="Comma 47" xfId="3470" xr:uid="{00000000-0005-0000-0000-00006B090000}"/>
    <cellStyle name="Comma 48" xfId="3471" xr:uid="{00000000-0005-0000-0000-00006C090000}"/>
    <cellStyle name="Comma 49" xfId="3472" xr:uid="{00000000-0005-0000-0000-00006D090000}"/>
    <cellStyle name="Comma 5" xfId="273" xr:uid="{00000000-0005-0000-0000-00006E090000}"/>
    <cellStyle name="Comma 5 2" xfId="274" xr:uid="{00000000-0005-0000-0000-00006F090000}"/>
    <cellStyle name="Comma 5 2 2" xfId="275" xr:uid="{00000000-0005-0000-0000-000070090000}"/>
    <cellStyle name="Comma 5 2 2 2" xfId="738" xr:uid="{00000000-0005-0000-0000-000071090000}"/>
    <cellStyle name="Comma 5 2 3" xfId="716" xr:uid="{00000000-0005-0000-0000-000072090000}"/>
    <cellStyle name="Comma 5 2 4" xfId="1453" xr:uid="{00000000-0005-0000-0000-000073090000}"/>
    <cellStyle name="Comma 5 2_Import_FinStat" xfId="686" xr:uid="{00000000-0005-0000-0000-000074090000}"/>
    <cellStyle name="Comma 5 3" xfId="276" xr:uid="{00000000-0005-0000-0000-000075090000}"/>
    <cellStyle name="Comma 5 3 2" xfId="727" xr:uid="{00000000-0005-0000-0000-000076090000}"/>
    <cellStyle name="Comma 5 4" xfId="705" xr:uid="{00000000-0005-0000-0000-000077090000}"/>
    <cellStyle name="Comma 5 5" xfId="1452" xr:uid="{00000000-0005-0000-0000-000078090000}"/>
    <cellStyle name="Comma 5 6" xfId="5859" xr:uid="{00000000-0005-0000-0000-000079090000}"/>
    <cellStyle name="Comma 5_Import_FinStat" xfId="685" xr:uid="{00000000-0005-0000-0000-00007A090000}"/>
    <cellStyle name="Comma 50" xfId="3473" xr:uid="{00000000-0005-0000-0000-00007B090000}"/>
    <cellStyle name="Comma 51" xfId="3474" xr:uid="{00000000-0005-0000-0000-00007C090000}"/>
    <cellStyle name="Comma 51 2" xfId="3475" xr:uid="{00000000-0005-0000-0000-00007D090000}"/>
    <cellStyle name="Comma 51 3" xfId="3476" xr:uid="{00000000-0005-0000-0000-00007E090000}"/>
    <cellStyle name="Comma 51 4" xfId="3477" xr:uid="{00000000-0005-0000-0000-00007F090000}"/>
    <cellStyle name="Comma 52" xfId="3478" xr:uid="{00000000-0005-0000-0000-000080090000}"/>
    <cellStyle name="Comma 52 2" xfId="3479" xr:uid="{00000000-0005-0000-0000-000081090000}"/>
    <cellStyle name="Comma 52 3" xfId="3480" xr:uid="{00000000-0005-0000-0000-000082090000}"/>
    <cellStyle name="Comma 52 4" xfId="3481" xr:uid="{00000000-0005-0000-0000-000083090000}"/>
    <cellStyle name="Comma 53" xfId="3482" xr:uid="{00000000-0005-0000-0000-000084090000}"/>
    <cellStyle name="Comma 54" xfId="3483" xr:uid="{00000000-0005-0000-0000-000085090000}"/>
    <cellStyle name="Comma 55" xfId="1938" xr:uid="{00000000-0005-0000-0000-000086090000}"/>
    <cellStyle name="Comma 56" xfId="3484" xr:uid="{00000000-0005-0000-0000-000087090000}"/>
    <cellStyle name="Comma 57" xfId="5866" xr:uid="{00000000-0005-0000-0000-000088090000}"/>
    <cellStyle name="Comma 59" xfId="3485" xr:uid="{00000000-0005-0000-0000-000089090000}"/>
    <cellStyle name="Comma 6" xfId="277" xr:uid="{00000000-0005-0000-0000-00008A090000}"/>
    <cellStyle name="Comma 6 2" xfId="278" xr:uid="{00000000-0005-0000-0000-00008B090000}"/>
    <cellStyle name="Comma 6 2 2" xfId="279" xr:uid="{00000000-0005-0000-0000-00008C090000}"/>
    <cellStyle name="Comma 6 2 2 2" xfId="739" xr:uid="{00000000-0005-0000-0000-00008D090000}"/>
    <cellStyle name="Comma 6 2 3" xfId="717" xr:uid="{00000000-0005-0000-0000-00008E090000}"/>
    <cellStyle name="Comma 6 2 4" xfId="1455" xr:uid="{00000000-0005-0000-0000-00008F090000}"/>
    <cellStyle name="Comma 6 2_Import_FinStat" xfId="688" xr:uid="{00000000-0005-0000-0000-000090090000}"/>
    <cellStyle name="Comma 6 3" xfId="280" xr:uid="{00000000-0005-0000-0000-000091090000}"/>
    <cellStyle name="Comma 6 3 2" xfId="728" xr:uid="{00000000-0005-0000-0000-000092090000}"/>
    <cellStyle name="Comma 6 4" xfId="706" xr:uid="{00000000-0005-0000-0000-000093090000}"/>
    <cellStyle name="Comma 6 5" xfId="1454" xr:uid="{00000000-0005-0000-0000-000094090000}"/>
    <cellStyle name="Comma 6 6" xfId="5860" xr:uid="{00000000-0005-0000-0000-000095090000}"/>
    <cellStyle name="Comma 6_Import_FinStat" xfId="687" xr:uid="{00000000-0005-0000-0000-000096090000}"/>
    <cellStyle name="Comma 7" xfId="281" xr:uid="{00000000-0005-0000-0000-000097090000}"/>
    <cellStyle name="Comma 7 2" xfId="282" xr:uid="{00000000-0005-0000-0000-000098090000}"/>
    <cellStyle name="Comma 7 2 2" xfId="283" xr:uid="{00000000-0005-0000-0000-000099090000}"/>
    <cellStyle name="Comma 7 2 2 2" xfId="740" xr:uid="{00000000-0005-0000-0000-00009A090000}"/>
    <cellStyle name="Comma 7 2 3" xfId="718" xr:uid="{00000000-0005-0000-0000-00009B090000}"/>
    <cellStyle name="Comma 7 2 4" xfId="1457" xr:uid="{00000000-0005-0000-0000-00009C090000}"/>
    <cellStyle name="Comma 7 2_Import_FinStat" xfId="690" xr:uid="{00000000-0005-0000-0000-00009D090000}"/>
    <cellStyle name="Comma 7 3" xfId="284" xr:uid="{00000000-0005-0000-0000-00009E090000}"/>
    <cellStyle name="Comma 7 3 2" xfId="729" xr:uid="{00000000-0005-0000-0000-00009F090000}"/>
    <cellStyle name="Comma 7 4" xfId="707" xr:uid="{00000000-0005-0000-0000-0000A0090000}"/>
    <cellStyle name="Comma 7 5" xfId="1456" xr:uid="{00000000-0005-0000-0000-0000A1090000}"/>
    <cellStyle name="Comma 7 6" xfId="5861" xr:uid="{00000000-0005-0000-0000-0000A2090000}"/>
    <cellStyle name="Comma 7_Import_FinStat" xfId="689" xr:uid="{00000000-0005-0000-0000-0000A3090000}"/>
    <cellStyle name="Comma 8" xfId="285" xr:uid="{00000000-0005-0000-0000-0000A4090000}"/>
    <cellStyle name="Comma 8 2" xfId="286" xr:uid="{00000000-0005-0000-0000-0000A5090000}"/>
    <cellStyle name="Comma 8 2 2" xfId="287" xr:uid="{00000000-0005-0000-0000-0000A6090000}"/>
    <cellStyle name="Comma 8 2 2 2" xfId="741" xr:uid="{00000000-0005-0000-0000-0000A7090000}"/>
    <cellStyle name="Comma 8 2 3" xfId="719" xr:uid="{00000000-0005-0000-0000-0000A8090000}"/>
    <cellStyle name="Comma 8 2_Import_FinStat" xfId="692" xr:uid="{00000000-0005-0000-0000-0000A9090000}"/>
    <cellStyle name="Comma 8 3" xfId="288" xr:uid="{00000000-0005-0000-0000-0000AA090000}"/>
    <cellStyle name="Comma 8 3 2" xfId="730" xr:uid="{00000000-0005-0000-0000-0000AB090000}"/>
    <cellStyle name="Comma 8 4" xfId="708" xr:uid="{00000000-0005-0000-0000-0000AC090000}"/>
    <cellStyle name="Comma 8 5" xfId="1458" xr:uid="{00000000-0005-0000-0000-0000AD090000}"/>
    <cellStyle name="Comma 8 6" xfId="5862" xr:uid="{00000000-0005-0000-0000-0000AE090000}"/>
    <cellStyle name="Comma 8_Import_FinStat" xfId="691" xr:uid="{00000000-0005-0000-0000-0000AF090000}"/>
    <cellStyle name="Comma 9" xfId="289" xr:uid="{00000000-0005-0000-0000-0000B0090000}"/>
    <cellStyle name="Comma 9 2" xfId="290" xr:uid="{00000000-0005-0000-0000-0000B1090000}"/>
    <cellStyle name="Comma 9 2 2" xfId="291" xr:uid="{00000000-0005-0000-0000-0000B2090000}"/>
    <cellStyle name="Comma 9 2 2 2" xfId="742" xr:uid="{00000000-0005-0000-0000-0000B3090000}"/>
    <cellStyle name="Comma 9 2 3" xfId="720" xr:uid="{00000000-0005-0000-0000-0000B4090000}"/>
    <cellStyle name="Comma 9 2_Import_FinStat" xfId="694" xr:uid="{00000000-0005-0000-0000-0000B5090000}"/>
    <cellStyle name="Comma 9 3" xfId="292" xr:uid="{00000000-0005-0000-0000-0000B6090000}"/>
    <cellStyle name="Comma 9 3 2" xfId="731" xr:uid="{00000000-0005-0000-0000-0000B7090000}"/>
    <cellStyle name="Comma 9 4" xfId="709" xr:uid="{00000000-0005-0000-0000-0000B8090000}"/>
    <cellStyle name="Comma 9 5" xfId="1459" xr:uid="{00000000-0005-0000-0000-0000B9090000}"/>
    <cellStyle name="Comma 9 6" xfId="5863" xr:uid="{00000000-0005-0000-0000-0000BA090000}"/>
    <cellStyle name="Comma 9_Import_FinStat" xfId="693" xr:uid="{00000000-0005-0000-0000-0000BB090000}"/>
    <cellStyle name="Comma0" xfId="1460" xr:uid="{00000000-0005-0000-0000-0000BC090000}"/>
    <cellStyle name="Commentaire" xfId="293" xr:uid="{00000000-0005-0000-0000-0000BD090000}"/>
    <cellStyle name="Commentaire 2" xfId="1462" xr:uid="{00000000-0005-0000-0000-0000BE090000}"/>
    <cellStyle name="Commentaire 2 2" xfId="1463" xr:uid="{00000000-0005-0000-0000-0000BF090000}"/>
    <cellStyle name="Commentaire 2_CURR" xfId="1464" xr:uid="{00000000-0005-0000-0000-0000C0090000}"/>
    <cellStyle name="Commentaire 3" xfId="1937" xr:uid="{00000000-0005-0000-0000-0000C1090000}"/>
    <cellStyle name="Commentaire 4" xfId="1461" xr:uid="{00000000-0005-0000-0000-0000C2090000}"/>
    <cellStyle name="Commentaire_1.Entity" xfId="1465" xr:uid="{00000000-0005-0000-0000-0000C3090000}"/>
    <cellStyle name="Copied" xfId="294" xr:uid="{00000000-0005-0000-0000-0000C4090000}"/>
    <cellStyle name="Credito" xfId="2028" xr:uid="{00000000-0005-0000-0000-0000C5090000}"/>
    <cellStyle name="Currency 2" xfId="1466" xr:uid="{00000000-0005-0000-0000-0000C6090000}"/>
    <cellStyle name="Currency 2 2" xfId="1467" xr:uid="{00000000-0005-0000-0000-0000C7090000}"/>
    <cellStyle name="Currency 2_Acq input" xfId="2209" xr:uid="{00000000-0005-0000-0000-0000C8090000}"/>
    <cellStyle name="Currency0" xfId="1468" xr:uid="{00000000-0005-0000-0000-0000C9090000}"/>
    <cellStyle name="Date" xfId="295" xr:uid="{00000000-0005-0000-0000-0000CA090000}"/>
    <cellStyle name="Date 2" xfId="1469" xr:uid="{00000000-0005-0000-0000-0000CB090000}"/>
    <cellStyle name="Datum" xfId="296" xr:uid="{00000000-0005-0000-0000-0000CC090000}"/>
    <cellStyle name="Datum 2" xfId="297" xr:uid="{00000000-0005-0000-0000-0000CD090000}"/>
    <cellStyle name="Datum 3" xfId="298" xr:uid="{00000000-0005-0000-0000-0000CE090000}"/>
    <cellStyle name="Datum 3 2" xfId="1470" xr:uid="{00000000-0005-0000-0000-0000CF090000}"/>
    <cellStyle name="Dezimal [0] 2" xfId="2029" xr:uid="{00000000-0005-0000-0000-0000D0090000}"/>
    <cellStyle name="Dezimal [0]_2ADJ" xfId="299" xr:uid="{00000000-0005-0000-0000-0000D1090000}"/>
    <cellStyle name="Dezimal_2ADJ" xfId="300" xr:uid="{00000000-0005-0000-0000-0000D2090000}"/>
    <cellStyle name="Eingabe" xfId="1471" xr:uid="{00000000-0005-0000-0000-0000D3090000}"/>
    <cellStyle name="Eingabe 2" xfId="2030" xr:uid="{00000000-0005-0000-0000-0000D4090000}"/>
    <cellStyle name="Emphasis 1" xfId="301" xr:uid="{00000000-0005-0000-0000-0000D5090000}"/>
    <cellStyle name="Emphasis 1 2" xfId="1472" xr:uid="{00000000-0005-0000-0000-0000D6090000}"/>
    <cellStyle name="Emphasis 2" xfId="302" xr:uid="{00000000-0005-0000-0000-0000D7090000}"/>
    <cellStyle name="Emphasis 2 2" xfId="1473" xr:uid="{00000000-0005-0000-0000-0000D8090000}"/>
    <cellStyle name="Emphasis 3" xfId="303" xr:uid="{00000000-0005-0000-0000-0000D9090000}"/>
    <cellStyle name="Emphasis 3 2" xfId="1474" xr:uid="{00000000-0005-0000-0000-0000DA090000}"/>
    <cellStyle name="Encabezado 4" xfId="1475" xr:uid="{00000000-0005-0000-0000-0000DB090000}"/>
    <cellStyle name="Ênfase1" xfId="2031" xr:uid="{00000000-0005-0000-0000-0000DC090000}"/>
    <cellStyle name="Ênfase2" xfId="2032" xr:uid="{00000000-0005-0000-0000-0000DD090000}"/>
    <cellStyle name="Ênfase3" xfId="2033" xr:uid="{00000000-0005-0000-0000-0000DE090000}"/>
    <cellStyle name="Ênfase4" xfId="2034" xr:uid="{00000000-0005-0000-0000-0000DF090000}"/>
    <cellStyle name="Ênfase5" xfId="2035" xr:uid="{00000000-0005-0000-0000-0000E0090000}"/>
    <cellStyle name="Ênfase6" xfId="2036" xr:uid="{00000000-0005-0000-0000-0000E1090000}"/>
    <cellStyle name="Énfasis1" xfId="1476" xr:uid="{00000000-0005-0000-0000-0000E2090000}"/>
    <cellStyle name="Énfasis2" xfId="1477" xr:uid="{00000000-0005-0000-0000-0000E3090000}"/>
    <cellStyle name="Énfasis3" xfId="1478" xr:uid="{00000000-0005-0000-0000-0000E4090000}"/>
    <cellStyle name="Énfasis4" xfId="1479" xr:uid="{00000000-0005-0000-0000-0000E5090000}"/>
    <cellStyle name="Énfasis5" xfId="1480" xr:uid="{00000000-0005-0000-0000-0000E6090000}"/>
    <cellStyle name="Énfasis6" xfId="1481" xr:uid="{00000000-0005-0000-0000-0000E7090000}"/>
    <cellStyle name="Entered" xfId="304" xr:uid="{00000000-0005-0000-0000-0000E8090000}"/>
    <cellStyle name="Entrada" xfId="1482" xr:uid="{00000000-0005-0000-0000-0000E9090000}"/>
    <cellStyle name="Entrée" xfId="305" xr:uid="{00000000-0005-0000-0000-0000EA090000}"/>
    <cellStyle name="Entrée 2" xfId="1483" xr:uid="{00000000-0005-0000-0000-0000EB090000}"/>
    <cellStyle name="Ergebnis" xfId="1484" xr:uid="{00000000-0005-0000-0000-0000EC090000}"/>
    <cellStyle name="Ergebnis 2" xfId="2037" xr:uid="{00000000-0005-0000-0000-0000ED090000}"/>
    <cellStyle name="Erklärender Text" xfId="1485" xr:uid="{00000000-0005-0000-0000-0000EE090000}"/>
    <cellStyle name="Erklärender Text 2" xfId="2038" xr:uid="{00000000-0005-0000-0000-0000EF090000}"/>
    <cellStyle name="Euro" xfId="1486" xr:uid="{00000000-0005-0000-0000-0000F0090000}"/>
    <cellStyle name="Explanatory Text 2" xfId="306" xr:uid="{00000000-0005-0000-0000-0000F1090000}"/>
    <cellStyle name="Explanatory Text 2 2" xfId="1487" xr:uid="{00000000-0005-0000-0000-0000F2090000}"/>
    <cellStyle name="Explanatory Text 3" xfId="307" xr:uid="{00000000-0005-0000-0000-0000F3090000}"/>
    <cellStyle name="Explanatory Text 4" xfId="308" xr:uid="{00000000-0005-0000-0000-0000F4090000}"/>
    <cellStyle name="Explanatory Text 5" xfId="309" xr:uid="{00000000-0005-0000-0000-0000F5090000}"/>
    <cellStyle name="Finstilt" xfId="310" xr:uid="{00000000-0005-0000-0000-0000F6090000}"/>
    <cellStyle name="Finstilt låst" xfId="311" xr:uid="{00000000-0005-0000-0000-0000F7090000}"/>
    <cellStyle name="Fixed" xfId="1488" xr:uid="{00000000-0005-0000-0000-0000F8090000}"/>
    <cellStyle name="Format Tal (# ##0)" xfId="1489" xr:uid="{00000000-0005-0000-0000-0000F9090000}"/>
    <cellStyle name="Good 2" xfId="312" xr:uid="{00000000-0005-0000-0000-0000FA090000}"/>
    <cellStyle name="Good 2 2" xfId="1490" xr:uid="{00000000-0005-0000-0000-0000FB090000}"/>
    <cellStyle name="Good 2_Acq input" xfId="2210" xr:uid="{00000000-0005-0000-0000-0000FC090000}"/>
    <cellStyle name="Good 3" xfId="313" xr:uid="{00000000-0005-0000-0000-0000FD090000}"/>
    <cellStyle name="Good 4" xfId="314" xr:uid="{00000000-0005-0000-0000-0000FE090000}"/>
    <cellStyle name="Good 5" xfId="315" xr:uid="{00000000-0005-0000-0000-0000FF090000}"/>
    <cellStyle name="Good 6" xfId="632" xr:uid="{00000000-0005-0000-0000-0000000A0000}"/>
    <cellStyle name="Grey" xfId="316" xr:uid="{00000000-0005-0000-0000-0000010A0000}"/>
    <cellStyle name="Grey 2" xfId="1491" xr:uid="{00000000-0005-0000-0000-0000020A0000}"/>
    <cellStyle name="Grey 3" xfId="1492" xr:uid="{00000000-0005-0000-0000-0000030A0000}"/>
    <cellStyle name="Gut" xfId="1493" xr:uid="{00000000-0005-0000-0000-0000040A0000}"/>
    <cellStyle name="Gut 2" xfId="2039" xr:uid="{00000000-0005-0000-0000-0000050A0000}"/>
    <cellStyle name="hard no" xfId="317" xr:uid="{00000000-0005-0000-0000-0000060A0000}"/>
    <cellStyle name="hardno" xfId="318" xr:uid="{00000000-0005-0000-0000-0000070A0000}"/>
    <cellStyle name="Header1" xfId="319" xr:uid="{00000000-0005-0000-0000-0000080A0000}"/>
    <cellStyle name="Header1 2" xfId="702" xr:uid="{00000000-0005-0000-0000-0000090A0000}"/>
    <cellStyle name="Header2" xfId="320" xr:uid="{00000000-0005-0000-0000-00000A0A0000}"/>
    <cellStyle name="Heading 1 2" xfId="321" xr:uid="{00000000-0005-0000-0000-00000B0A0000}"/>
    <cellStyle name="Heading 1 2 2" xfId="1494" xr:uid="{00000000-0005-0000-0000-00000C0A0000}"/>
    <cellStyle name="Heading 1 2_Acq input" xfId="2211" xr:uid="{00000000-0005-0000-0000-00000D0A0000}"/>
    <cellStyle name="Heading 1 3" xfId="322" xr:uid="{00000000-0005-0000-0000-00000E0A0000}"/>
    <cellStyle name="Heading 1 4" xfId="323" xr:uid="{00000000-0005-0000-0000-00000F0A0000}"/>
    <cellStyle name="Heading 1 5" xfId="324" xr:uid="{00000000-0005-0000-0000-0000100A0000}"/>
    <cellStyle name="Heading 1 6" xfId="2119" xr:uid="{00000000-0005-0000-0000-0000110A0000}"/>
    <cellStyle name="Heading 2 2" xfId="325" xr:uid="{00000000-0005-0000-0000-0000120A0000}"/>
    <cellStyle name="Heading 2 2 2" xfId="1495" xr:uid="{00000000-0005-0000-0000-0000130A0000}"/>
    <cellStyle name="Heading 2 2_Acq input" xfId="2212" xr:uid="{00000000-0005-0000-0000-0000140A0000}"/>
    <cellStyle name="Heading 2 3" xfId="326" xr:uid="{00000000-0005-0000-0000-0000150A0000}"/>
    <cellStyle name="Heading 2 4" xfId="327" xr:uid="{00000000-0005-0000-0000-0000160A0000}"/>
    <cellStyle name="Heading 2 5" xfId="328" xr:uid="{00000000-0005-0000-0000-0000170A0000}"/>
    <cellStyle name="Heading 3 2" xfId="329" xr:uid="{00000000-0005-0000-0000-0000180A0000}"/>
    <cellStyle name="Heading 3 2 2" xfId="1497" xr:uid="{00000000-0005-0000-0000-0000190A0000}"/>
    <cellStyle name="Heading 3 2 3" xfId="1496" xr:uid="{00000000-0005-0000-0000-00001A0A0000}"/>
    <cellStyle name="Heading 3 2_Acq input" xfId="2213" xr:uid="{00000000-0005-0000-0000-00001B0A0000}"/>
    <cellStyle name="Heading 3 3" xfId="330" xr:uid="{00000000-0005-0000-0000-00001C0A0000}"/>
    <cellStyle name="Heading 3 3 2" xfId="1498" xr:uid="{00000000-0005-0000-0000-00001D0A0000}"/>
    <cellStyle name="Heading 3 4" xfId="331" xr:uid="{00000000-0005-0000-0000-00001E0A0000}"/>
    <cellStyle name="Heading 3 4 2" xfId="1499" xr:uid="{00000000-0005-0000-0000-00001F0A0000}"/>
    <cellStyle name="Heading 3 5" xfId="332" xr:uid="{00000000-0005-0000-0000-0000200A0000}"/>
    <cellStyle name="Heading 3 5 2" xfId="1500" xr:uid="{00000000-0005-0000-0000-0000210A0000}"/>
    <cellStyle name="Heading 4 2" xfId="333" xr:uid="{00000000-0005-0000-0000-0000220A0000}"/>
    <cellStyle name="Heading 4 2 2" xfId="1501" xr:uid="{00000000-0005-0000-0000-0000230A0000}"/>
    <cellStyle name="Heading 4 2_SouthAfrica BEE" xfId="3486" xr:uid="{00000000-0005-0000-0000-0000240A0000}"/>
    <cellStyle name="Heading 4 3" xfId="334" xr:uid="{00000000-0005-0000-0000-0000250A0000}"/>
    <cellStyle name="Heading 4 4" xfId="335" xr:uid="{00000000-0005-0000-0000-0000260A0000}"/>
    <cellStyle name="Heading 4 5" xfId="336" xr:uid="{00000000-0005-0000-0000-0000270A0000}"/>
    <cellStyle name="Huvud indata" xfId="337" xr:uid="{00000000-0005-0000-0000-0000280A0000}"/>
    <cellStyle name="Hyperlink" xfId="338" builtinId="8"/>
    <cellStyle name="Hyperlink 2" xfId="339" xr:uid="{00000000-0005-0000-0000-00002A0A0000}"/>
    <cellStyle name="Hyperlink 2 2" xfId="2040" xr:uid="{00000000-0005-0000-0000-00002B0A0000}"/>
    <cellStyle name="Hyperlink 2 2 2" xfId="2041" xr:uid="{00000000-0005-0000-0000-00002C0A0000}"/>
    <cellStyle name="Hyperlink 2 2 3" xfId="2042" xr:uid="{00000000-0005-0000-0000-00002D0A0000}"/>
    <cellStyle name="Hyperlink 2 2_Balance Sheet" xfId="2043" xr:uid="{00000000-0005-0000-0000-00002E0A0000}"/>
    <cellStyle name="Hyperlink 2 3" xfId="2044" xr:uid="{00000000-0005-0000-0000-00002F0A0000}"/>
    <cellStyle name="Hyperlink 2 4" xfId="1502" xr:uid="{00000000-0005-0000-0000-0000300A0000}"/>
    <cellStyle name="Hyperlink 2 5" xfId="5864" xr:uid="{00000000-0005-0000-0000-0000310A0000}"/>
    <cellStyle name="Hyperlink 3" xfId="340" xr:uid="{00000000-0005-0000-0000-0000320A0000}"/>
    <cellStyle name="Incorrecto" xfId="1503" xr:uid="{00000000-0005-0000-0000-0000330A0000}"/>
    <cellStyle name="Incorreto" xfId="2045" xr:uid="{00000000-0005-0000-0000-0000340A0000}"/>
    <cellStyle name="Indata" xfId="341" xr:uid="{00000000-0005-0000-0000-0000350A0000}"/>
    <cellStyle name="Indata 14" xfId="342" xr:uid="{00000000-0005-0000-0000-0000360A0000}"/>
    <cellStyle name="Indata 2" xfId="343" xr:uid="{00000000-0005-0000-0000-0000370A0000}"/>
    <cellStyle name="Indata 3" xfId="344" xr:uid="{00000000-0005-0000-0000-0000380A0000}"/>
    <cellStyle name="Indata text 11" xfId="345" xr:uid="{00000000-0005-0000-0000-0000390A0000}"/>
    <cellStyle name="Indata text 12" xfId="346" xr:uid="{00000000-0005-0000-0000-00003A0A0000}"/>
    <cellStyle name="Indata_Import_FinStat" xfId="695" xr:uid="{00000000-0005-0000-0000-00003B0A0000}"/>
    <cellStyle name="Input [yellow]" xfId="347" xr:uid="{00000000-0005-0000-0000-00003C0A0000}"/>
    <cellStyle name="Input [yellow] 2" xfId="1504" xr:uid="{00000000-0005-0000-0000-00003D0A0000}"/>
    <cellStyle name="Input [yellow] 3" xfId="1505" xr:uid="{00000000-0005-0000-0000-00003E0A0000}"/>
    <cellStyle name="Input 10" xfId="1506" xr:uid="{00000000-0005-0000-0000-00003F0A0000}"/>
    <cellStyle name="Input 11" xfId="1507" xr:uid="{00000000-0005-0000-0000-0000400A0000}"/>
    <cellStyle name="Input 12" xfId="1508" xr:uid="{00000000-0005-0000-0000-0000410A0000}"/>
    <cellStyle name="Input 13" xfId="1509" xr:uid="{00000000-0005-0000-0000-0000420A0000}"/>
    <cellStyle name="Input 14" xfId="1510" xr:uid="{00000000-0005-0000-0000-0000430A0000}"/>
    <cellStyle name="Input 15" xfId="1511" xr:uid="{00000000-0005-0000-0000-0000440A0000}"/>
    <cellStyle name="Input 16" xfId="1512" xr:uid="{00000000-0005-0000-0000-0000450A0000}"/>
    <cellStyle name="Input 17" xfId="1513" xr:uid="{00000000-0005-0000-0000-0000460A0000}"/>
    <cellStyle name="Input 18" xfId="1514" xr:uid="{00000000-0005-0000-0000-0000470A0000}"/>
    <cellStyle name="Input 19" xfId="1515" xr:uid="{00000000-0005-0000-0000-0000480A0000}"/>
    <cellStyle name="Input 2" xfId="348" xr:uid="{00000000-0005-0000-0000-0000490A0000}"/>
    <cellStyle name="Input 2 2" xfId="1516" xr:uid="{00000000-0005-0000-0000-00004A0A0000}"/>
    <cellStyle name="Input 2_Acq input" xfId="2214" xr:uid="{00000000-0005-0000-0000-00004B0A0000}"/>
    <cellStyle name="Input 20" xfId="1517" xr:uid="{00000000-0005-0000-0000-00004C0A0000}"/>
    <cellStyle name="Input 21" xfId="1518" xr:uid="{00000000-0005-0000-0000-00004D0A0000}"/>
    <cellStyle name="Input 22" xfId="1519" xr:uid="{00000000-0005-0000-0000-00004E0A0000}"/>
    <cellStyle name="Input 23" xfId="1520" xr:uid="{00000000-0005-0000-0000-00004F0A0000}"/>
    <cellStyle name="Input 24" xfId="1521" xr:uid="{00000000-0005-0000-0000-0000500A0000}"/>
    <cellStyle name="Input 25" xfId="1522" xr:uid="{00000000-0005-0000-0000-0000510A0000}"/>
    <cellStyle name="Input 26" xfId="1523" xr:uid="{00000000-0005-0000-0000-0000520A0000}"/>
    <cellStyle name="Input 27" xfId="1524" xr:uid="{00000000-0005-0000-0000-0000530A0000}"/>
    <cellStyle name="Input 28" xfId="1525" xr:uid="{00000000-0005-0000-0000-0000540A0000}"/>
    <cellStyle name="Input 29" xfId="1526" xr:uid="{00000000-0005-0000-0000-0000550A0000}"/>
    <cellStyle name="Input 3" xfId="349" xr:uid="{00000000-0005-0000-0000-0000560A0000}"/>
    <cellStyle name="Input 30" xfId="1527" xr:uid="{00000000-0005-0000-0000-0000570A0000}"/>
    <cellStyle name="Input 31" xfId="1528" xr:uid="{00000000-0005-0000-0000-0000580A0000}"/>
    <cellStyle name="Input 32" xfId="1529" xr:uid="{00000000-0005-0000-0000-0000590A0000}"/>
    <cellStyle name="Input 33" xfId="1530" xr:uid="{00000000-0005-0000-0000-00005A0A0000}"/>
    <cellStyle name="Input 34" xfId="1531" xr:uid="{00000000-0005-0000-0000-00005B0A0000}"/>
    <cellStyle name="Input 35" xfId="1532" xr:uid="{00000000-0005-0000-0000-00005C0A0000}"/>
    <cellStyle name="Input 36" xfId="1533" xr:uid="{00000000-0005-0000-0000-00005D0A0000}"/>
    <cellStyle name="Input 37" xfId="1534" xr:uid="{00000000-0005-0000-0000-00005E0A0000}"/>
    <cellStyle name="Input 38" xfId="1535" xr:uid="{00000000-0005-0000-0000-00005F0A0000}"/>
    <cellStyle name="Input 39" xfId="1536" xr:uid="{00000000-0005-0000-0000-0000600A0000}"/>
    <cellStyle name="Input 4" xfId="350" xr:uid="{00000000-0005-0000-0000-0000610A0000}"/>
    <cellStyle name="Input 40" xfId="1537" xr:uid="{00000000-0005-0000-0000-0000620A0000}"/>
    <cellStyle name="Input 41" xfId="1538" xr:uid="{00000000-0005-0000-0000-0000630A0000}"/>
    <cellStyle name="Input 42" xfId="1539" xr:uid="{00000000-0005-0000-0000-0000640A0000}"/>
    <cellStyle name="Input 43" xfId="1540" xr:uid="{00000000-0005-0000-0000-0000650A0000}"/>
    <cellStyle name="Input 44" xfId="1541" xr:uid="{00000000-0005-0000-0000-0000660A0000}"/>
    <cellStyle name="Input 45" xfId="1542" xr:uid="{00000000-0005-0000-0000-0000670A0000}"/>
    <cellStyle name="Input 46" xfId="1543" xr:uid="{00000000-0005-0000-0000-0000680A0000}"/>
    <cellStyle name="Input 47" xfId="1544" xr:uid="{00000000-0005-0000-0000-0000690A0000}"/>
    <cellStyle name="Input 48" xfId="1545" xr:uid="{00000000-0005-0000-0000-00006A0A0000}"/>
    <cellStyle name="Input 49" xfId="1546" xr:uid="{00000000-0005-0000-0000-00006B0A0000}"/>
    <cellStyle name="Input 5" xfId="351" xr:uid="{00000000-0005-0000-0000-00006C0A0000}"/>
    <cellStyle name="Input 50" xfId="1547" xr:uid="{00000000-0005-0000-0000-00006D0A0000}"/>
    <cellStyle name="Input 51" xfId="1548" xr:uid="{00000000-0005-0000-0000-00006E0A0000}"/>
    <cellStyle name="Input 52" xfId="1549" xr:uid="{00000000-0005-0000-0000-00006F0A0000}"/>
    <cellStyle name="Input 53" xfId="1550" xr:uid="{00000000-0005-0000-0000-0000700A0000}"/>
    <cellStyle name="Input 54" xfId="1551" xr:uid="{00000000-0005-0000-0000-0000710A0000}"/>
    <cellStyle name="Input 55" xfId="1552" xr:uid="{00000000-0005-0000-0000-0000720A0000}"/>
    <cellStyle name="Input 56" xfId="1553" xr:uid="{00000000-0005-0000-0000-0000730A0000}"/>
    <cellStyle name="Input 57" xfId="1554" xr:uid="{00000000-0005-0000-0000-0000740A0000}"/>
    <cellStyle name="Input 58" xfId="1555" xr:uid="{00000000-0005-0000-0000-0000750A0000}"/>
    <cellStyle name="Input 59" xfId="1556" xr:uid="{00000000-0005-0000-0000-0000760A0000}"/>
    <cellStyle name="Input 6" xfId="1557" xr:uid="{00000000-0005-0000-0000-0000770A0000}"/>
    <cellStyle name="Input 60" xfId="1558" xr:uid="{00000000-0005-0000-0000-0000780A0000}"/>
    <cellStyle name="Input 61" xfId="1559" xr:uid="{00000000-0005-0000-0000-0000790A0000}"/>
    <cellStyle name="Input 62" xfId="1560" xr:uid="{00000000-0005-0000-0000-00007A0A0000}"/>
    <cellStyle name="Input 63" xfId="1561" xr:uid="{00000000-0005-0000-0000-00007B0A0000}"/>
    <cellStyle name="Input 64" xfId="1562" xr:uid="{00000000-0005-0000-0000-00007C0A0000}"/>
    <cellStyle name="Input 65" xfId="1563" xr:uid="{00000000-0005-0000-0000-00007D0A0000}"/>
    <cellStyle name="Input 66" xfId="1564" xr:uid="{00000000-0005-0000-0000-00007E0A0000}"/>
    <cellStyle name="Input 67" xfId="1565" xr:uid="{00000000-0005-0000-0000-00007F0A0000}"/>
    <cellStyle name="Input 68" xfId="1566" xr:uid="{00000000-0005-0000-0000-0000800A0000}"/>
    <cellStyle name="Input 69" xfId="1567" xr:uid="{00000000-0005-0000-0000-0000810A0000}"/>
    <cellStyle name="Input 7" xfId="1568" xr:uid="{00000000-0005-0000-0000-0000820A0000}"/>
    <cellStyle name="Input 70" xfId="1569" xr:uid="{00000000-0005-0000-0000-0000830A0000}"/>
    <cellStyle name="Input 71" xfId="1570" xr:uid="{00000000-0005-0000-0000-0000840A0000}"/>
    <cellStyle name="Input 72" xfId="2046" xr:uid="{00000000-0005-0000-0000-0000850A0000}"/>
    <cellStyle name="Input 73" xfId="2120" xr:uid="{00000000-0005-0000-0000-0000860A0000}"/>
    <cellStyle name="Input 8" xfId="1571" xr:uid="{00000000-0005-0000-0000-0000870A0000}"/>
    <cellStyle name="Input 9" xfId="1572" xr:uid="{00000000-0005-0000-0000-0000880A0000}"/>
    <cellStyle name="Insatisfaisant" xfId="352" xr:uid="{00000000-0005-0000-0000-0000890A0000}"/>
    <cellStyle name="Insatisfaisant 2" xfId="1573" xr:uid="{00000000-0005-0000-0000-00008A0A0000}"/>
    <cellStyle name="Kolrubr" xfId="353" xr:uid="{00000000-0005-0000-0000-00008B0A0000}"/>
    <cellStyle name="Kolrubr låst" xfId="354" xr:uid="{00000000-0005-0000-0000-00008C0A0000}"/>
    <cellStyle name="Kolumnrubrik" xfId="355" xr:uid="{00000000-0005-0000-0000-00008D0A0000}"/>
    <cellStyle name="Kolumnrubrik 2" xfId="356" xr:uid="{00000000-0005-0000-0000-00008E0A0000}"/>
    <cellStyle name="Kolumnrubrik 3" xfId="357" xr:uid="{00000000-0005-0000-0000-00008F0A0000}"/>
    <cellStyle name="Komma (0)" xfId="358" xr:uid="{00000000-0005-0000-0000-0000900A0000}"/>
    <cellStyle name="Komma 2" xfId="2047" xr:uid="{00000000-0005-0000-0000-0000910A0000}"/>
    <cellStyle name="Komma 3" xfId="2048" xr:uid="{00000000-0005-0000-0000-0000920A0000}"/>
    <cellStyle name="Kommentarer" xfId="359" xr:uid="{00000000-0005-0000-0000-0000930A0000}"/>
    <cellStyle name="KRADSFI" xfId="360" xr:uid="{00000000-0005-0000-0000-0000940A0000}"/>
    <cellStyle name="KRADSFI 2" xfId="361" xr:uid="{00000000-0005-0000-0000-0000950A0000}"/>
    <cellStyle name="KRADSFI 3" xfId="362" xr:uid="{00000000-0005-0000-0000-0000960A0000}"/>
    <cellStyle name="KRADSFI 3 2" xfId="1574" xr:uid="{00000000-0005-0000-0000-0000970A0000}"/>
    <cellStyle name="Lien hypertexte visité_SSJB  MICHELIN" xfId="363" xr:uid="{00000000-0005-0000-0000-0000980A0000}"/>
    <cellStyle name="Lien hypertexte_SSJB  MICHELIN" xfId="364" xr:uid="{00000000-0005-0000-0000-0000990A0000}"/>
    <cellStyle name="Linked Cell 2" xfId="365" xr:uid="{00000000-0005-0000-0000-00009A0A0000}"/>
    <cellStyle name="Linked Cell 2 2" xfId="1575" xr:uid="{00000000-0005-0000-0000-00009B0A0000}"/>
    <cellStyle name="Linked Cell 2_Acq input" xfId="2215" xr:uid="{00000000-0005-0000-0000-00009C0A0000}"/>
    <cellStyle name="Linked Cell 3" xfId="366" xr:uid="{00000000-0005-0000-0000-00009D0A0000}"/>
    <cellStyle name="Linked Cell 4" xfId="367" xr:uid="{00000000-0005-0000-0000-00009E0A0000}"/>
    <cellStyle name="Linked Cell 5" xfId="368" xr:uid="{00000000-0005-0000-0000-00009F0A0000}"/>
    <cellStyle name="Map Data Values" xfId="369" xr:uid="{00000000-0005-0000-0000-0000A00A0000}"/>
    <cellStyle name="Map Distance" xfId="370" xr:uid="{00000000-0005-0000-0000-0000A10A0000}"/>
    <cellStyle name="Map Legend" xfId="371" xr:uid="{00000000-0005-0000-0000-0000A20A0000}"/>
    <cellStyle name="Map Object Names" xfId="372" xr:uid="{00000000-0005-0000-0000-0000A30A0000}"/>
    <cellStyle name="Map Title" xfId="373" xr:uid="{00000000-0005-0000-0000-0000A40A0000}"/>
    <cellStyle name="Millares 2" xfId="2049" xr:uid="{00000000-0005-0000-0000-0000A50A0000}"/>
    <cellStyle name="Millares 2 2" xfId="2050" xr:uid="{00000000-0005-0000-0000-0000A60A0000}"/>
    <cellStyle name="Milliers [0]_Bourse96" xfId="374" xr:uid="{00000000-0005-0000-0000-0000A70A0000}"/>
    <cellStyle name="Milliers_Bourse96" xfId="375" xr:uid="{00000000-0005-0000-0000-0000A80A0000}"/>
    <cellStyle name="Moeda 2" xfId="2051" xr:uid="{00000000-0005-0000-0000-0000A90A0000}"/>
    <cellStyle name="Moneda 2" xfId="2052" xr:uid="{00000000-0005-0000-0000-0000AA0A0000}"/>
    <cellStyle name="Monétaire [0]_Bourse96" xfId="376" xr:uid="{00000000-0005-0000-0000-0000AB0A0000}"/>
    <cellStyle name="Monétaire_Bourse96" xfId="377" xr:uid="{00000000-0005-0000-0000-0000AC0A0000}"/>
    <cellStyle name="Neutra" xfId="2053" xr:uid="{00000000-0005-0000-0000-0000AD0A0000}"/>
    <cellStyle name="Neutral 2" xfId="378" xr:uid="{00000000-0005-0000-0000-0000AE0A0000}"/>
    <cellStyle name="Neutral 2 2" xfId="1576" xr:uid="{00000000-0005-0000-0000-0000AF0A0000}"/>
    <cellStyle name="Neutral 2_Acq input" xfId="2216" xr:uid="{00000000-0005-0000-0000-0000B00A0000}"/>
    <cellStyle name="Neutral 3" xfId="379" xr:uid="{00000000-0005-0000-0000-0000B10A0000}"/>
    <cellStyle name="Neutral 4" xfId="380" xr:uid="{00000000-0005-0000-0000-0000B20A0000}"/>
    <cellStyle name="Neutral 5" xfId="381" xr:uid="{00000000-0005-0000-0000-0000B30A0000}"/>
    <cellStyle name="Neutral 6" xfId="656" xr:uid="{00000000-0005-0000-0000-0000B40A0000}"/>
    <cellStyle name="Neutre" xfId="382" xr:uid="{00000000-0005-0000-0000-0000B50A0000}"/>
    <cellStyle name="Neutre 2" xfId="1577" xr:uid="{00000000-0005-0000-0000-0000B60A0000}"/>
    <cellStyle name="newdate" xfId="1578" xr:uid="{00000000-0005-0000-0000-0000B70A0000}"/>
    <cellStyle name="newdate 2" xfId="1579" xr:uid="{00000000-0005-0000-0000-0000B80A0000}"/>
    <cellStyle name="No-definido" xfId="2054" xr:uid="{00000000-0005-0000-0000-0000B90A0000}"/>
    <cellStyle name="Normal" xfId="0" builtinId="0"/>
    <cellStyle name="Normal - Style1" xfId="383" xr:uid="{00000000-0005-0000-0000-0000BB0A0000}"/>
    <cellStyle name="Normal - Style1 2" xfId="1580" xr:uid="{00000000-0005-0000-0000-0000BC0A0000}"/>
    <cellStyle name="Normal - Style1_Acq input" xfId="2217" xr:uid="{00000000-0005-0000-0000-0000BD0A0000}"/>
    <cellStyle name="Normal 10" xfId="384" xr:uid="{00000000-0005-0000-0000-0000BE0A0000}"/>
    <cellStyle name="Normal 10 10" xfId="3487" xr:uid="{00000000-0005-0000-0000-0000BF0A0000}"/>
    <cellStyle name="Normal 10 11" xfId="3488" xr:uid="{00000000-0005-0000-0000-0000C00A0000}"/>
    <cellStyle name="Normal 10 12" xfId="3489" xr:uid="{00000000-0005-0000-0000-0000C10A0000}"/>
    <cellStyle name="Normal 10 13" xfId="3490" xr:uid="{00000000-0005-0000-0000-0000C20A0000}"/>
    <cellStyle name="Normal 10 14" xfId="3491" xr:uid="{00000000-0005-0000-0000-0000C30A0000}"/>
    <cellStyle name="Normal 10 15" xfId="3492" xr:uid="{00000000-0005-0000-0000-0000C40A0000}"/>
    <cellStyle name="Normal 10 16" xfId="1581" xr:uid="{00000000-0005-0000-0000-0000C50A0000}"/>
    <cellStyle name="Normal 10 2" xfId="636" xr:uid="{00000000-0005-0000-0000-0000C60A0000}"/>
    <cellStyle name="Normal 10 2 2" xfId="1583" xr:uid="{00000000-0005-0000-0000-0000C70A0000}"/>
    <cellStyle name="Normal 10 2 2 2" xfId="1584" xr:uid="{00000000-0005-0000-0000-0000C80A0000}"/>
    <cellStyle name="Normal 10 2 2_CF" xfId="3493" xr:uid="{00000000-0005-0000-0000-0000C90A0000}"/>
    <cellStyle name="Normal 10 2 3" xfId="1585" xr:uid="{00000000-0005-0000-0000-0000CA0A0000}"/>
    <cellStyle name="Normal 10 2 3 2" xfId="1586" xr:uid="{00000000-0005-0000-0000-0000CB0A0000}"/>
    <cellStyle name="Normal 10 2 3_CF" xfId="3494" xr:uid="{00000000-0005-0000-0000-0000CC0A0000}"/>
    <cellStyle name="Normal 10 2 4" xfId="1587" xr:uid="{00000000-0005-0000-0000-0000CD0A0000}"/>
    <cellStyle name="Normal 10 2 5" xfId="1588" xr:uid="{00000000-0005-0000-0000-0000CE0A0000}"/>
    <cellStyle name="Normal 10 2 6" xfId="1582" xr:uid="{00000000-0005-0000-0000-0000CF0A0000}"/>
    <cellStyle name="Normal 10 2_CF" xfId="3495" xr:uid="{00000000-0005-0000-0000-0000D00A0000}"/>
    <cellStyle name="Normal 10 3" xfId="1589" xr:uid="{00000000-0005-0000-0000-0000D10A0000}"/>
    <cellStyle name="Normal 10 4" xfId="3496" xr:uid="{00000000-0005-0000-0000-0000D20A0000}"/>
    <cellStyle name="Normal 10 5" xfId="3497" xr:uid="{00000000-0005-0000-0000-0000D30A0000}"/>
    <cellStyle name="Normal 10 6" xfId="3498" xr:uid="{00000000-0005-0000-0000-0000D40A0000}"/>
    <cellStyle name="Normal 10 7" xfId="3499" xr:uid="{00000000-0005-0000-0000-0000D50A0000}"/>
    <cellStyle name="Normal 10 8" xfId="3500" xr:uid="{00000000-0005-0000-0000-0000D60A0000}"/>
    <cellStyle name="Normal 10 9" xfId="3501" xr:uid="{00000000-0005-0000-0000-0000D70A0000}"/>
    <cellStyle name="Normal 10_Acq input" xfId="2218" xr:uid="{00000000-0005-0000-0000-0000D80A0000}"/>
    <cellStyle name="Normal 11" xfId="385" xr:uid="{00000000-0005-0000-0000-0000D90A0000}"/>
    <cellStyle name="Normal 11 10" xfId="3502" xr:uid="{00000000-0005-0000-0000-0000DA0A0000}"/>
    <cellStyle name="Normal 11 11" xfId="3503" xr:uid="{00000000-0005-0000-0000-0000DB0A0000}"/>
    <cellStyle name="Normal 11 12" xfId="3504" xr:uid="{00000000-0005-0000-0000-0000DC0A0000}"/>
    <cellStyle name="Normal 11 13" xfId="3505" xr:uid="{00000000-0005-0000-0000-0000DD0A0000}"/>
    <cellStyle name="Normal 11 14" xfId="3506" xr:uid="{00000000-0005-0000-0000-0000DE0A0000}"/>
    <cellStyle name="Normal 11 15" xfId="3507" xr:uid="{00000000-0005-0000-0000-0000DF0A0000}"/>
    <cellStyle name="Normal 11 16" xfId="1590" xr:uid="{00000000-0005-0000-0000-0000E00A0000}"/>
    <cellStyle name="Normal 11 2" xfId="386" xr:uid="{00000000-0005-0000-0000-0000E10A0000}"/>
    <cellStyle name="Normal 11 2 10" xfId="3508" xr:uid="{00000000-0005-0000-0000-0000E20A0000}"/>
    <cellStyle name="Normal 11 2 11" xfId="3509" xr:uid="{00000000-0005-0000-0000-0000E30A0000}"/>
    <cellStyle name="Normal 11 2 12" xfId="3510" xr:uid="{00000000-0005-0000-0000-0000E40A0000}"/>
    <cellStyle name="Normal 11 2 13" xfId="1591" xr:uid="{00000000-0005-0000-0000-0000E50A0000}"/>
    <cellStyle name="Normal 11 2 2" xfId="1592" xr:uid="{00000000-0005-0000-0000-0000E60A0000}"/>
    <cellStyle name="Normal 11 2 3" xfId="3511" xr:uid="{00000000-0005-0000-0000-0000E70A0000}"/>
    <cellStyle name="Normal 11 2 4" xfId="3512" xr:uid="{00000000-0005-0000-0000-0000E80A0000}"/>
    <cellStyle name="Normal 11 2 5" xfId="3513" xr:uid="{00000000-0005-0000-0000-0000E90A0000}"/>
    <cellStyle name="Normal 11 2 6" xfId="3514" xr:uid="{00000000-0005-0000-0000-0000EA0A0000}"/>
    <cellStyle name="Normal 11 2 7" xfId="3515" xr:uid="{00000000-0005-0000-0000-0000EB0A0000}"/>
    <cellStyle name="Normal 11 2 8" xfId="3516" xr:uid="{00000000-0005-0000-0000-0000EC0A0000}"/>
    <cellStyle name="Normal 11 2 9" xfId="3517" xr:uid="{00000000-0005-0000-0000-0000ED0A0000}"/>
    <cellStyle name="Normal 11 2_CF" xfId="3518" xr:uid="{00000000-0005-0000-0000-0000EE0A0000}"/>
    <cellStyle name="Normal 11 3" xfId="1593" xr:uid="{00000000-0005-0000-0000-0000EF0A0000}"/>
    <cellStyle name="Normal 11 4" xfId="1594" xr:uid="{00000000-0005-0000-0000-0000F00A0000}"/>
    <cellStyle name="Normal 11 5" xfId="3519" xr:uid="{00000000-0005-0000-0000-0000F10A0000}"/>
    <cellStyle name="Normal 11 6" xfId="3520" xr:uid="{00000000-0005-0000-0000-0000F20A0000}"/>
    <cellStyle name="Normal 11 7" xfId="3521" xr:uid="{00000000-0005-0000-0000-0000F30A0000}"/>
    <cellStyle name="Normal 11 8" xfId="3522" xr:uid="{00000000-0005-0000-0000-0000F40A0000}"/>
    <cellStyle name="Normal 11 9" xfId="3523" xr:uid="{00000000-0005-0000-0000-0000F50A0000}"/>
    <cellStyle name="Normal 11_14. BAs" xfId="663" xr:uid="{00000000-0005-0000-0000-0000F60A0000}"/>
    <cellStyle name="Normal 12" xfId="387" xr:uid="{00000000-0005-0000-0000-0000F70A0000}"/>
    <cellStyle name="Normal 12 10" xfId="3524" xr:uid="{00000000-0005-0000-0000-0000F80A0000}"/>
    <cellStyle name="Normal 12 11" xfId="3525" xr:uid="{00000000-0005-0000-0000-0000F90A0000}"/>
    <cellStyle name="Normal 12 12" xfId="3526" xr:uid="{00000000-0005-0000-0000-0000FA0A0000}"/>
    <cellStyle name="Normal 12 13" xfId="3527" xr:uid="{00000000-0005-0000-0000-0000FB0A0000}"/>
    <cellStyle name="Normal 12 14" xfId="3528" xr:uid="{00000000-0005-0000-0000-0000FC0A0000}"/>
    <cellStyle name="Normal 12 15" xfId="3529" xr:uid="{00000000-0005-0000-0000-0000FD0A0000}"/>
    <cellStyle name="Normal 12 16" xfId="1595" xr:uid="{00000000-0005-0000-0000-0000FE0A0000}"/>
    <cellStyle name="Normal 12 2" xfId="1596" xr:uid="{00000000-0005-0000-0000-0000FF0A0000}"/>
    <cellStyle name="Normal 12 3" xfId="1597" xr:uid="{00000000-0005-0000-0000-0000000B0000}"/>
    <cellStyle name="Normal 12 4" xfId="3530" xr:uid="{00000000-0005-0000-0000-0000010B0000}"/>
    <cellStyle name="Normal 12 5" xfId="3531" xr:uid="{00000000-0005-0000-0000-0000020B0000}"/>
    <cellStyle name="Normal 12 6" xfId="3532" xr:uid="{00000000-0005-0000-0000-0000030B0000}"/>
    <cellStyle name="Normal 12 7" xfId="3533" xr:uid="{00000000-0005-0000-0000-0000040B0000}"/>
    <cellStyle name="Normal 12 8" xfId="3534" xr:uid="{00000000-0005-0000-0000-0000050B0000}"/>
    <cellStyle name="Normal 12 9" xfId="3535" xr:uid="{00000000-0005-0000-0000-0000060B0000}"/>
    <cellStyle name="Normal 12_Acq input" xfId="2219" xr:uid="{00000000-0005-0000-0000-0000070B0000}"/>
    <cellStyle name="Normal 13" xfId="388" xr:uid="{00000000-0005-0000-0000-0000080B0000}"/>
    <cellStyle name="Normal 13 10" xfId="3536" xr:uid="{00000000-0005-0000-0000-0000090B0000}"/>
    <cellStyle name="Normal 13 11" xfId="3537" xr:uid="{00000000-0005-0000-0000-00000A0B0000}"/>
    <cellStyle name="Normal 13 12" xfId="3538" xr:uid="{00000000-0005-0000-0000-00000B0B0000}"/>
    <cellStyle name="Normal 13 13" xfId="3539" xr:uid="{00000000-0005-0000-0000-00000C0B0000}"/>
    <cellStyle name="Normal 13 14" xfId="3540" xr:uid="{00000000-0005-0000-0000-00000D0B0000}"/>
    <cellStyle name="Normal 13 15" xfId="3541" xr:uid="{00000000-0005-0000-0000-00000E0B0000}"/>
    <cellStyle name="Normal 13 16" xfId="1598" xr:uid="{00000000-0005-0000-0000-00000F0B0000}"/>
    <cellStyle name="Normal 13 2" xfId="1599" xr:uid="{00000000-0005-0000-0000-0000100B0000}"/>
    <cellStyle name="Normal 13 3" xfId="3542" xr:uid="{00000000-0005-0000-0000-0000110B0000}"/>
    <cellStyle name="Normal 13 4" xfId="3543" xr:uid="{00000000-0005-0000-0000-0000120B0000}"/>
    <cellStyle name="Normal 13 5" xfId="3544" xr:uid="{00000000-0005-0000-0000-0000130B0000}"/>
    <cellStyle name="Normal 13 6" xfId="3545" xr:uid="{00000000-0005-0000-0000-0000140B0000}"/>
    <cellStyle name="Normal 13 7" xfId="3546" xr:uid="{00000000-0005-0000-0000-0000150B0000}"/>
    <cellStyle name="Normal 13 8" xfId="3547" xr:uid="{00000000-0005-0000-0000-0000160B0000}"/>
    <cellStyle name="Normal 13 9" xfId="3548" xr:uid="{00000000-0005-0000-0000-0000170B0000}"/>
    <cellStyle name="Normal 13_Acq input" xfId="2220" xr:uid="{00000000-0005-0000-0000-0000180B0000}"/>
    <cellStyle name="Normal 14" xfId="389" xr:uid="{00000000-0005-0000-0000-0000190B0000}"/>
    <cellStyle name="Normal 14 10" xfId="3549" xr:uid="{00000000-0005-0000-0000-00001A0B0000}"/>
    <cellStyle name="Normal 14 11" xfId="3550" xr:uid="{00000000-0005-0000-0000-00001B0B0000}"/>
    <cellStyle name="Normal 14 12" xfId="3551" xr:uid="{00000000-0005-0000-0000-00001C0B0000}"/>
    <cellStyle name="Normal 14 13" xfId="3552" xr:uid="{00000000-0005-0000-0000-00001D0B0000}"/>
    <cellStyle name="Normal 14 14" xfId="3553" xr:uid="{00000000-0005-0000-0000-00001E0B0000}"/>
    <cellStyle name="Normal 14 15" xfId="3554" xr:uid="{00000000-0005-0000-0000-00001F0B0000}"/>
    <cellStyle name="Normal 14 2" xfId="1600" xr:uid="{00000000-0005-0000-0000-0000200B0000}"/>
    <cellStyle name="Normal 14 3" xfId="3555" xr:uid="{00000000-0005-0000-0000-0000210B0000}"/>
    <cellStyle name="Normal 14 4" xfId="3556" xr:uid="{00000000-0005-0000-0000-0000220B0000}"/>
    <cellStyle name="Normal 14 5" xfId="3557" xr:uid="{00000000-0005-0000-0000-0000230B0000}"/>
    <cellStyle name="Normal 14 6" xfId="3558" xr:uid="{00000000-0005-0000-0000-0000240B0000}"/>
    <cellStyle name="Normal 14 7" xfId="3559" xr:uid="{00000000-0005-0000-0000-0000250B0000}"/>
    <cellStyle name="Normal 14 8" xfId="3560" xr:uid="{00000000-0005-0000-0000-0000260B0000}"/>
    <cellStyle name="Normal 14 9" xfId="3561" xr:uid="{00000000-0005-0000-0000-0000270B0000}"/>
    <cellStyle name="Normal 14_Acq input" xfId="2221" xr:uid="{00000000-0005-0000-0000-0000280B0000}"/>
    <cellStyle name="Normal 15" xfId="390" xr:uid="{00000000-0005-0000-0000-0000290B0000}"/>
    <cellStyle name="Normal 15 10" xfId="3562" xr:uid="{00000000-0005-0000-0000-00002A0B0000}"/>
    <cellStyle name="Normal 15 11" xfId="3563" xr:uid="{00000000-0005-0000-0000-00002B0B0000}"/>
    <cellStyle name="Normal 15 12" xfId="3564" xr:uid="{00000000-0005-0000-0000-00002C0B0000}"/>
    <cellStyle name="Normal 15 13" xfId="3565" xr:uid="{00000000-0005-0000-0000-00002D0B0000}"/>
    <cellStyle name="Normal 15 14" xfId="3566" xr:uid="{00000000-0005-0000-0000-00002E0B0000}"/>
    <cellStyle name="Normal 15 15" xfId="3567" xr:uid="{00000000-0005-0000-0000-00002F0B0000}"/>
    <cellStyle name="Normal 15 2" xfId="647" xr:uid="{00000000-0005-0000-0000-0000300B0000}"/>
    <cellStyle name="Normal 15 2 2" xfId="1601" xr:uid="{00000000-0005-0000-0000-0000310B0000}"/>
    <cellStyle name="Normal 15 3" xfId="3568" xr:uid="{00000000-0005-0000-0000-0000320B0000}"/>
    <cellStyle name="Normal 15 4" xfId="3569" xr:uid="{00000000-0005-0000-0000-0000330B0000}"/>
    <cellStyle name="Normal 15 5" xfId="3570" xr:uid="{00000000-0005-0000-0000-0000340B0000}"/>
    <cellStyle name="Normal 15 6" xfId="3571" xr:uid="{00000000-0005-0000-0000-0000350B0000}"/>
    <cellStyle name="Normal 15 7" xfId="3572" xr:uid="{00000000-0005-0000-0000-0000360B0000}"/>
    <cellStyle name="Normal 15 8" xfId="3573" xr:uid="{00000000-0005-0000-0000-0000370B0000}"/>
    <cellStyle name="Normal 15 9" xfId="3574" xr:uid="{00000000-0005-0000-0000-0000380B0000}"/>
    <cellStyle name="Normal 15_14. BAs" xfId="664" xr:uid="{00000000-0005-0000-0000-0000390B0000}"/>
    <cellStyle name="Normal 16" xfId="391" xr:uid="{00000000-0005-0000-0000-00003A0B0000}"/>
    <cellStyle name="Normal 16 10" xfId="3575" xr:uid="{00000000-0005-0000-0000-00003B0B0000}"/>
    <cellStyle name="Normal 16 11" xfId="3576" xr:uid="{00000000-0005-0000-0000-00003C0B0000}"/>
    <cellStyle name="Normal 16 12" xfId="3577" xr:uid="{00000000-0005-0000-0000-00003D0B0000}"/>
    <cellStyle name="Normal 16 13" xfId="3578" xr:uid="{00000000-0005-0000-0000-00003E0B0000}"/>
    <cellStyle name="Normal 16 14" xfId="3579" xr:uid="{00000000-0005-0000-0000-00003F0B0000}"/>
    <cellStyle name="Normal 16 15" xfId="3580" xr:uid="{00000000-0005-0000-0000-0000400B0000}"/>
    <cellStyle name="Normal 16 2" xfId="648" xr:uid="{00000000-0005-0000-0000-0000410B0000}"/>
    <cellStyle name="Normal 16 3" xfId="1602" xr:uid="{00000000-0005-0000-0000-0000420B0000}"/>
    <cellStyle name="Normal 16 4" xfId="3581" xr:uid="{00000000-0005-0000-0000-0000430B0000}"/>
    <cellStyle name="Normal 16 5" xfId="3582" xr:uid="{00000000-0005-0000-0000-0000440B0000}"/>
    <cellStyle name="Normal 16 6" xfId="3583" xr:uid="{00000000-0005-0000-0000-0000450B0000}"/>
    <cellStyle name="Normal 16 7" xfId="3584" xr:uid="{00000000-0005-0000-0000-0000460B0000}"/>
    <cellStyle name="Normal 16 8" xfId="3585" xr:uid="{00000000-0005-0000-0000-0000470B0000}"/>
    <cellStyle name="Normal 16 9" xfId="3586" xr:uid="{00000000-0005-0000-0000-0000480B0000}"/>
    <cellStyle name="Normal 16_14. BAs" xfId="665" xr:uid="{00000000-0005-0000-0000-0000490B0000}"/>
    <cellStyle name="Normal 17" xfId="392" xr:uid="{00000000-0005-0000-0000-00004A0B0000}"/>
    <cellStyle name="Normal 17 10" xfId="3587" xr:uid="{00000000-0005-0000-0000-00004B0B0000}"/>
    <cellStyle name="Normal 17 11" xfId="3588" xr:uid="{00000000-0005-0000-0000-00004C0B0000}"/>
    <cellStyle name="Normal 17 12" xfId="3589" xr:uid="{00000000-0005-0000-0000-00004D0B0000}"/>
    <cellStyle name="Normal 17 13" xfId="3590" xr:uid="{00000000-0005-0000-0000-00004E0B0000}"/>
    <cellStyle name="Normal 17 14" xfId="3591" xr:uid="{00000000-0005-0000-0000-00004F0B0000}"/>
    <cellStyle name="Normal 17 15" xfId="3592" xr:uid="{00000000-0005-0000-0000-0000500B0000}"/>
    <cellStyle name="Normal 17 2" xfId="393" xr:uid="{00000000-0005-0000-0000-0000510B0000}"/>
    <cellStyle name="Normal 17 3" xfId="1603" xr:uid="{00000000-0005-0000-0000-0000520B0000}"/>
    <cellStyle name="Normal 17 4" xfId="3593" xr:uid="{00000000-0005-0000-0000-0000530B0000}"/>
    <cellStyle name="Normal 17 5" xfId="3594" xr:uid="{00000000-0005-0000-0000-0000540B0000}"/>
    <cellStyle name="Normal 17 6" xfId="3595" xr:uid="{00000000-0005-0000-0000-0000550B0000}"/>
    <cellStyle name="Normal 17 7" xfId="3596" xr:uid="{00000000-0005-0000-0000-0000560B0000}"/>
    <cellStyle name="Normal 17 8" xfId="3597" xr:uid="{00000000-0005-0000-0000-0000570B0000}"/>
    <cellStyle name="Normal 17 9" xfId="3598" xr:uid="{00000000-0005-0000-0000-0000580B0000}"/>
    <cellStyle name="Normal 17_Acq input" xfId="1604" xr:uid="{00000000-0005-0000-0000-0000590B0000}"/>
    <cellStyle name="Normal 18" xfId="394" xr:uid="{00000000-0005-0000-0000-00005A0B0000}"/>
    <cellStyle name="Normal 18 2" xfId="395" xr:uid="{00000000-0005-0000-0000-00005B0B0000}"/>
    <cellStyle name="Normal 18 3" xfId="1605" xr:uid="{00000000-0005-0000-0000-00005C0B0000}"/>
    <cellStyle name="Normal 18_Acq input" xfId="1606" xr:uid="{00000000-0005-0000-0000-00005D0B0000}"/>
    <cellStyle name="Normal 19" xfId="396" xr:uid="{00000000-0005-0000-0000-00005E0B0000}"/>
    <cellStyle name="Normal 19 10" xfId="3599" xr:uid="{00000000-0005-0000-0000-00005F0B0000}"/>
    <cellStyle name="Normal 19 11" xfId="3600" xr:uid="{00000000-0005-0000-0000-0000600B0000}"/>
    <cellStyle name="Normal 19 12" xfId="3601" xr:uid="{00000000-0005-0000-0000-0000610B0000}"/>
    <cellStyle name="Normal 19 13" xfId="3602" xr:uid="{00000000-0005-0000-0000-0000620B0000}"/>
    <cellStyle name="Normal 19 14" xfId="3603" xr:uid="{00000000-0005-0000-0000-0000630B0000}"/>
    <cellStyle name="Normal 19 15" xfId="3604" xr:uid="{00000000-0005-0000-0000-0000640B0000}"/>
    <cellStyle name="Normal 19 2" xfId="649" xr:uid="{00000000-0005-0000-0000-0000650B0000}"/>
    <cellStyle name="Normal 19 2 2" xfId="1607" xr:uid="{00000000-0005-0000-0000-0000660B0000}"/>
    <cellStyle name="Normal 19 3" xfId="3605" xr:uid="{00000000-0005-0000-0000-0000670B0000}"/>
    <cellStyle name="Normal 19 4" xfId="3606" xr:uid="{00000000-0005-0000-0000-0000680B0000}"/>
    <cellStyle name="Normal 19 5" xfId="3607" xr:uid="{00000000-0005-0000-0000-0000690B0000}"/>
    <cellStyle name="Normal 19 6" xfId="3608" xr:uid="{00000000-0005-0000-0000-00006A0B0000}"/>
    <cellStyle name="Normal 19 7" xfId="3609" xr:uid="{00000000-0005-0000-0000-00006B0B0000}"/>
    <cellStyle name="Normal 19 8" xfId="3610" xr:uid="{00000000-0005-0000-0000-00006C0B0000}"/>
    <cellStyle name="Normal 19 9" xfId="3611" xr:uid="{00000000-0005-0000-0000-00006D0B0000}"/>
    <cellStyle name="Normal 19_14. BAs" xfId="666" xr:uid="{00000000-0005-0000-0000-00006E0B0000}"/>
    <cellStyle name="Normal 2" xfId="397" xr:uid="{00000000-0005-0000-0000-00006F0B0000}"/>
    <cellStyle name="Normal 2 10" xfId="1608" xr:uid="{00000000-0005-0000-0000-0000700B0000}"/>
    <cellStyle name="Normal 2 10 10" xfId="3612" xr:uid="{00000000-0005-0000-0000-0000710B0000}"/>
    <cellStyle name="Normal 2 10_SouthAfrica BEE" xfId="3613" xr:uid="{00000000-0005-0000-0000-0000720B0000}"/>
    <cellStyle name="Normal 2 100" xfId="3614" xr:uid="{00000000-0005-0000-0000-0000730B0000}"/>
    <cellStyle name="Normal 2 101" xfId="3615" xr:uid="{00000000-0005-0000-0000-0000740B0000}"/>
    <cellStyle name="Normal 2 102" xfId="3616" xr:uid="{00000000-0005-0000-0000-0000750B0000}"/>
    <cellStyle name="Normal 2 103" xfId="3617" xr:uid="{00000000-0005-0000-0000-0000760B0000}"/>
    <cellStyle name="Normal 2 104" xfId="3618" xr:uid="{00000000-0005-0000-0000-0000770B0000}"/>
    <cellStyle name="Normal 2 105" xfId="3619" xr:uid="{00000000-0005-0000-0000-0000780B0000}"/>
    <cellStyle name="Normal 2 106" xfId="3620" xr:uid="{00000000-0005-0000-0000-0000790B0000}"/>
    <cellStyle name="Normal 2 107" xfId="3621" xr:uid="{00000000-0005-0000-0000-00007A0B0000}"/>
    <cellStyle name="Normal 2 108" xfId="3622" xr:uid="{00000000-0005-0000-0000-00007B0B0000}"/>
    <cellStyle name="Normal 2 109" xfId="3623" xr:uid="{00000000-0005-0000-0000-00007C0B0000}"/>
    <cellStyle name="Normal 2 11" xfId="1609" xr:uid="{00000000-0005-0000-0000-00007D0B0000}"/>
    <cellStyle name="Normal 2 110" xfId="3624" xr:uid="{00000000-0005-0000-0000-00007E0B0000}"/>
    <cellStyle name="Normal 2 12" xfId="1610" xr:uid="{00000000-0005-0000-0000-00007F0B0000}"/>
    <cellStyle name="Normal 2 13" xfId="1611" xr:uid="{00000000-0005-0000-0000-0000800B0000}"/>
    <cellStyle name="Normal 2 14" xfId="1612" xr:uid="{00000000-0005-0000-0000-0000810B0000}"/>
    <cellStyle name="Normal 2 15" xfId="1613" xr:uid="{00000000-0005-0000-0000-0000820B0000}"/>
    <cellStyle name="Normal 2 16" xfId="1614" xr:uid="{00000000-0005-0000-0000-0000830B0000}"/>
    <cellStyle name="Normal 2 17" xfId="1615" xr:uid="{00000000-0005-0000-0000-0000840B0000}"/>
    <cellStyle name="Normal 2 18" xfId="1616" xr:uid="{00000000-0005-0000-0000-0000850B0000}"/>
    <cellStyle name="Normal 2 19" xfId="1617" xr:uid="{00000000-0005-0000-0000-0000860B0000}"/>
    <cellStyle name="Normal 2 2" xfId="398" xr:uid="{00000000-0005-0000-0000-0000870B0000}"/>
    <cellStyle name="Normal 2 2 10" xfId="3625" xr:uid="{00000000-0005-0000-0000-0000880B0000}"/>
    <cellStyle name="Normal 2 2 11" xfId="3626" xr:uid="{00000000-0005-0000-0000-0000890B0000}"/>
    <cellStyle name="Normal 2 2 12" xfId="3627" xr:uid="{00000000-0005-0000-0000-00008A0B0000}"/>
    <cellStyle name="Normal 2 2 13" xfId="3628" xr:uid="{00000000-0005-0000-0000-00008B0B0000}"/>
    <cellStyle name="Normal 2 2 2" xfId="399" xr:uid="{00000000-0005-0000-0000-00008C0B0000}"/>
    <cellStyle name="Normal 2 2 2 2" xfId="1618" xr:uid="{00000000-0005-0000-0000-00008D0B0000}"/>
    <cellStyle name="Normal 2 2 2 3" xfId="1619" xr:uid="{00000000-0005-0000-0000-00008E0B0000}"/>
    <cellStyle name="Normal 2 2 2 4" xfId="1620" xr:uid="{00000000-0005-0000-0000-00008F0B0000}"/>
    <cellStyle name="Normal 2 2 2_SouthAfrica BEE" xfId="3629" xr:uid="{00000000-0005-0000-0000-0000900B0000}"/>
    <cellStyle name="Normal 2 2 3" xfId="1621" xr:uid="{00000000-0005-0000-0000-0000910B0000}"/>
    <cellStyle name="Normal 2 2 4" xfId="1622" xr:uid="{00000000-0005-0000-0000-0000920B0000}"/>
    <cellStyle name="Normal 2 2 5" xfId="1623" xr:uid="{00000000-0005-0000-0000-0000930B0000}"/>
    <cellStyle name="Normal 2 2 6" xfId="1624" xr:uid="{00000000-0005-0000-0000-0000940B0000}"/>
    <cellStyle name="Normal 2 2 7" xfId="1625" xr:uid="{00000000-0005-0000-0000-0000950B0000}"/>
    <cellStyle name="Normal 2 2 8" xfId="1626" xr:uid="{00000000-0005-0000-0000-0000960B0000}"/>
    <cellStyle name="Normal 2 2 9" xfId="3630" xr:uid="{00000000-0005-0000-0000-0000970B0000}"/>
    <cellStyle name="Normal 2 2_179001 (2)" xfId="400" xr:uid="{00000000-0005-0000-0000-0000980B0000}"/>
    <cellStyle name="Normal 2 20" xfId="3631" xr:uid="{00000000-0005-0000-0000-0000990B0000}"/>
    <cellStyle name="Normal 2 21" xfId="3632" xr:uid="{00000000-0005-0000-0000-00009A0B0000}"/>
    <cellStyle name="Normal 2 22" xfId="3633" xr:uid="{00000000-0005-0000-0000-00009B0B0000}"/>
    <cellStyle name="Normal 2 23" xfId="3634" xr:uid="{00000000-0005-0000-0000-00009C0B0000}"/>
    <cellStyle name="Normal 2 24" xfId="3635" xr:uid="{00000000-0005-0000-0000-00009D0B0000}"/>
    <cellStyle name="Normal 2 25" xfId="3636" xr:uid="{00000000-0005-0000-0000-00009E0B0000}"/>
    <cellStyle name="Normal 2 26" xfId="3637" xr:uid="{00000000-0005-0000-0000-00009F0B0000}"/>
    <cellStyle name="Normal 2 27" xfId="3638" xr:uid="{00000000-0005-0000-0000-0000A00B0000}"/>
    <cellStyle name="Normal 2 28" xfId="3639" xr:uid="{00000000-0005-0000-0000-0000A10B0000}"/>
    <cellStyle name="Normal 2 29" xfId="3640" xr:uid="{00000000-0005-0000-0000-0000A20B0000}"/>
    <cellStyle name="Normal 2 3" xfId="401" xr:uid="{00000000-0005-0000-0000-0000A30B0000}"/>
    <cellStyle name="Normal 2 3 10" xfId="3641" xr:uid="{00000000-0005-0000-0000-0000A40B0000}"/>
    <cellStyle name="Normal 2 3 11" xfId="3642" xr:uid="{00000000-0005-0000-0000-0000A50B0000}"/>
    <cellStyle name="Normal 2 3 12" xfId="3643" xr:uid="{00000000-0005-0000-0000-0000A60B0000}"/>
    <cellStyle name="Normal 2 3 2" xfId="1627" xr:uid="{00000000-0005-0000-0000-0000A70B0000}"/>
    <cellStyle name="Normal 2 3 3" xfId="1628" xr:uid="{00000000-0005-0000-0000-0000A80B0000}"/>
    <cellStyle name="Normal 2 3 4" xfId="1629" xr:uid="{00000000-0005-0000-0000-0000A90B0000}"/>
    <cellStyle name="Normal 2 3 5" xfId="1630" xr:uid="{00000000-0005-0000-0000-0000AA0B0000}"/>
    <cellStyle name="Normal 2 3 6" xfId="1631" xr:uid="{00000000-0005-0000-0000-0000AB0B0000}"/>
    <cellStyle name="Normal 2 3 7" xfId="1632" xr:uid="{00000000-0005-0000-0000-0000AC0B0000}"/>
    <cellStyle name="Normal 2 3 8" xfId="3644" xr:uid="{00000000-0005-0000-0000-0000AD0B0000}"/>
    <cellStyle name="Normal 2 3 9" xfId="3645" xr:uid="{00000000-0005-0000-0000-0000AE0B0000}"/>
    <cellStyle name="Normal 2 3_Acq input" xfId="2222" xr:uid="{00000000-0005-0000-0000-0000AF0B0000}"/>
    <cellStyle name="Normal 2 30" xfId="3646" xr:uid="{00000000-0005-0000-0000-0000B00B0000}"/>
    <cellStyle name="Normal 2 31" xfId="3647" xr:uid="{00000000-0005-0000-0000-0000B10B0000}"/>
    <cellStyle name="Normal 2 32" xfId="3648" xr:uid="{00000000-0005-0000-0000-0000B20B0000}"/>
    <cellStyle name="Normal 2 33" xfId="3649" xr:uid="{00000000-0005-0000-0000-0000B30B0000}"/>
    <cellStyle name="Normal 2 34" xfId="3650" xr:uid="{00000000-0005-0000-0000-0000B40B0000}"/>
    <cellStyle name="Normal 2 35" xfId="3651" xr:uid="{00000000-0005-0000-0000-0000B50B0000}"/>
    <cellStyle name="Normal 2 36" xfId="3652" xr:uid="{00000000-0005-0000-0000-0000B60B0000}"/>
    <cellStyle name="Normal 2 37" xfId="3653" xr:uid="{00000000-0005-0000-0000-0000B70B0000}"/>
    <cellStyle name="Normal 2 38" xfId="3654" xr:uid="{00000000-0005-0000-0000-0000B80B0000}"/>
    <cellStyle name="Normal 2 39" xfId="3655" xr:uid="{00000000-0005-0000-0000-0000B90B0000}"/>
    <cellStyle name="Normal 2 4" xfId="1633" xr:uid="{00000000-0005-0000-0000-0000BA0B0000}"/>
    <cellStyle name="Normal 2 4 10" xfId="3656" xr:uid="{00000000-0005-0000-0000-0000BB0B0000}"/>
    <cellStyle name="Normal 2 4 11" xfId="3657" xr:uid="{00000000-0005-0000-0000-0000BC0B0000}"/>
    <cellStyle name="Normal 2 4 12" xfId="3658" xr:uid="{00000000-0005-0000-0000-0000BD0B0000}"/>
    <cellStyle name="Normal 2 4 2" xfId="1634" xr:uid="{00000000-0005-0000-0000-0000BE0B0000}"/>
    <cellStyle name="Normal 2 4 3" xfId="1635" xr:uid="{00000000-0005-0000-0000-0000BF0B0000}"/>
    <cellStyle name="Normal 2 4 4" xfId="1636" xr:uid="{00000000-0005-0000-0000-0000C00B0000}"/>
    <cellStyle name="Normal 2 4 5" xfId="1637" xr:uid="{00000000-0005-0000-0000-0000C10B0000}"/>
    <cellStyle name="Normal 2 4 6" xfId="1638" xr:uid="{00000000-0005-0000-0000-0000C20B0000}"/>
    <cellStyle name="Normal 2 4 7" xfId="1639" xr:uid="{00000000-0005-0000-0000-0000C30B0000}"/>
    <cellStyle name="Normal 2 4 7 2" xfId="1640" xr:uid="{00000000-0005-0000-0000-0000C40B0000}"/>
    <cellStyle name="Normal 2 4 8" xfId="1641" xr:uid="{00000000-0005-0000-0000-0000C50B0000}"/>
    <cellStyle name="Normal 2 4 9" xfId="3659" xr:uid="{00000000-0005-0000-0000-0000C60B0000}"/>
    <cellStyle name="Normal 2 4_Acq input" xfId="2223" xr:uid="{00000000-0005-0000-0000-0000C70B0000}"/>
    <cellStyle name="Normal 2 40" xfId="3660" xr:uid="{00000000-0005-0000-0000-0000C80B0000}"/>
    <cellStyle name="Normal 2 41" xfId="3661" xr:uid="{00000000-0005-0000-0000-0000C90B0000}"/>
    <cellStyle name="Normal 2 42" xfId="3662" xr:uid="{00000000-0005-0000-0000-0000CA0B0000}"/>
    <cellStyle name="Normal 2 43" xfId="3663" xr:uid="{00000000-0005-0000-0000-0000CB0B0000}"/>
    <cellStyle name="Normal 2 44" xfId="3664" xr:uid="{00000000-0005-0000-0000-0000CC0B0000}"/>
    <cellStyle name="Normal 2 45" xfId="3665" xr:uid="{00000000-0005-0000-0000-0000CD0B0000}"/>
    <cellStyle name="Normal 2 46" xfId="3666" xr:uid="{00000000-0005-0000-0000-0000CE0B0000}"/>
    <cellStyle name="Normal 2 47" xfId="3667" xr:uid="{00000000-0005-0000-0000-0000CF0B0000}"/>
    <cellStyle name="Normal 2 48" xfId="3668" xr:uid="{00000000-0005-0000-0000-0000D00B0000}"/>
    <cellStyle name="Normal 2 49" xfId="3669" xr:uid="{00000000-0005-0000-0000-0000D10B0000}"/>
    <cellStyle name="Normal 2 5" xfId="1642" xr:uid="{00000000-0005-0000-0000-0000D20B0000}"/>
    <cellStyle name="Normal 2 5 10" xfId="3670" xr:uid="{00000000-0005-0000-0000-0000D30B0000}"/>
    <cellStyle name="Normal 2 5 11" xfId="3671" xr:uid="{00000000-0005-0000-0000-0000D40B0000}"/>
    <cellStyle name="Normal 2 5 12" xfId="3672" xr:uid="{00000000-0005-0000-0000-0000D50B0000}"/>
    <cellStyle name="Normal 2 5 2" xfId="1643" xr:uid="{00000000-0005-0000-0000-0000D60B0000}"/>
    <cellStyle name="Normal 2 5 3" xfId="1644" xr:uid="{00000000-0005-0000-0000-0000D70B0000}"/>
    <cellStyle name="Normal 2 5 4" xfId="1645" xr:uid="{00000000-0005-0000-0000-0000D80B0000}"/>
    <cellStyle name="Normal 2 5 5" xfId="1646" xr:uid="{00000000-0005-0000-0000-0000D90B0000}"/>
    <cellStyle name="Normal 2 5 6" xfId="1647" xr:uid="{00000000-0005-0000-0000-0000DA0B0000}"/>
    <cellStyle name="Normal 2 5 7" xfId="3673" xr:uid="{00000000-0005-0000-0000-0000DB0B0000}"/>
    <cellStyle name="Normal 2 5 8" xfId="3674" xr:uid="{00000000-0005-0000-0000-0000DC0B0000}"/>
    <cellStyle name="Normal 2 5 9" xfId="3675" xr:uid="{00000000-0005-0000-0000-0000DD0B0000}"/>
    <cellStyle name="Normal 2 5_SouthAfrica BEE" xfId="3676" xr:uid="{00000000-0005-0000-0000-0000DE0B0000}"/>
    <cellStyle name="Normal 2 50" xfId="3677" xr:uid="{00000000-0005-0000-0000-0000DF0B0000}"/>
    <cellStyle name="Normal 2 51" xfId="3678" xr:uid="{00000000-0005-0000-0000-0000E00B0000}"/>
    <cellStyle name="Normal 2 52" xfId="3679" xr:uid="{00000000-0005-0000-0000-0000E10B0000}"/>
    <cellStyle name="Normal 2 53" xfId="3680" xr:uid="{00000000-0005-0000-0000-0000E20B0000}"/>
    <cellStyle name="Normal 2 54" xfId="3681" xr:uid="{00000000-0005-0000-0000-0000E30B0000}"/>
    <cellStyle name="Normal 2 55" xfId="3682" xr:uid="{00000000-0005-0000-0000-0000E40B0000}"/>
    <cellStyle name="Normal 2 56" xfId="3683" xr:uid="{00000000-0005-0000-0000-0000E50B0000}"/>
    <cellStyle name="Normal 2 57" xfId="3684" xr:uid="{00000000-0005-0000-0000-0000E60B0000}"/>
    <cellStyle name="Normal 2 58" xfId="3685" xr:uid="{00000000-0005-0000-0000-0000E70B0000}"/>
    <cellStyle name="Normal 2 59" xfId="3686" xr:uid="{00000000-0005-0000-0000-0000E80B0000}"/>
    <cellStyle name="Normal 2 6" xfId="1648" xr:uid="{00000000-0005-0000-0000-0000E90B0000}"/>
    <cellStyle name="Normal 2 6 2" xfId="1649" xr:uid="{00000000-0005-0000-0000-0000EA0B0000}"/>
    <cellStyle name="Normal 2 6 3" xfId="1650" xr:uid="{00000000-0005-0000-0000-0000EB0B0000}"/>
    <cellStyle name="Normal 2 6 4" xfId="1651" xr:uid="{00000000-0005-0000-0000-0000EC0B0000}"/>
    <cellStyle name="Normal 2 6 5" xfId="1652" xr:uid="{00000000-0005-0000-0000-0000ED0B0000}"/>
    <cellStyle name="Normal 2 6_SouthAfrica BEE" xfId="3687" xr:uid="{00000000-0005-0000-0000-0000EE0B0000}"/>
    <cellStyle name="Normal 2 60" xfId="3688" xr:uid="{00000000-0005-0000-0000-0000EF0B0000}"/>
    <cellStyle name="Normal 2 61" xfId="3689" xr:uid="{00000000-0005-0000-0000-0000F00B0000}"/>
    <cellStyle name="Normal 2 62" xfId="3690" xr:uid="{00000000-0005-0000-0000-0000F10B0000}"/>
    <cellStyle name="Normal 2 63" xfId="3691" xr:uid="{00000000-0005-0000-0000-0000F20B0000}"/>
    <cellStyle name="Normal 2 64" xfId="3692" xr:uid="{00000000-0005-0000-0000-0000F30B0000}"/>
    <cellStyle name="Normal 2 65" xfId="3693" xr:uid="{00000000-0005-0000-0000-0000F40B0000}"/>
    <cellStyle name="Normal 2 66" xfId="3694" xr:uid="{00000000-0005-0000-0000-0000F50B0000}"/>
    <cellStyle name="Normal 2 67" xfId="3695" xr:uid="{00000000-0005-0000-0000-0000F60B0000}"/>
    <cellStyle name="Normal 2 68" xfId="3696" xr:uid="{00000000-0005-0000-0000-0000F70B0000}"/>
    <cellStyle name="Normal 2 69" xfId="3697" xr:uid="{00000000-0005-0000-0000-0000F80B0000}"/>
    <cellStyle name="Normal 2 7" xfId="1653" xr:uid="{00000000-0005-0000-0000-0000F90B0000}"/>
    <cellStyle name="Normal 2 7 2" xfId="1654" xr:uid="{00000000-0005-0000-0000-0000FA0B0000}"/>
    <cellStyle name="Normal 2 7 3" xfId="1655" xr:uid="{00000000-0005-0000-0000-0000FB0B0000}"/>
    <cellStyle name="Normal 2 7 4" xfId="1656" xr:uid="{00000000-0005-0000-0000-0000FC0B0000}"/>
    <cellStyle name="Normal 2 7 5" xfId="1657" xr:uid="{00000000-0005-0000-0000-0000FD0B0000}"/>
    <cellStyle name="Normal 2 7 6" xfId="1658" xr:uid="{00000000-0005-0000-0000-0000FE0B0000}"/>
    <cellStyle name="Normal 2 7_SouthAfrica BEE" xfId="3698" xr:uid="{00000000-0005-0000-0000-0000FF0B0000}"/>
    <cellStyle name="Normal 2 70" xfId="3699" xr:uid="{00000000-0005-0000-0000-0000000C0000}"/>
    <cellStyle name="Normal 2 71" xfId="3700" xr:uid="{00000000-0005-0000-0000-0000010C0000}"/>
    <cellStyle name="Normal 2 72" xfId="3701" xr:uid="{00000000-0005-0000-0000-0000020C0000}"/>
    <cellStyle name="Normal 2 73" xfId="3702" xr:uid="{00000000-0005-0000-0000-0000030C0000}"/>
    <cellStyle name="Normal 2 74" xfId="3703" xr:uid="{00000000-0005-0000-0000-0000040C0000}"/>
    <cellStyle name="Normal 2 75" xfId="3704" xr:uid="{00000000-0005-0000-0000-0000050C0000}"/>
    <cellStyle name="Normal 2 76" xfId="3705" xr:uid="{00000000-0005-0000-0000-0000060C0000}"/>
    <cellStyle name="Normal 2 77" xfId="3706" xr:uid="{00000000-0005-0000-0000-0000070C0000}"/>
    <cellStyle name="Normal 2 78" xfId="3707" xr:uid="{00000000-0005-0000-0000-0000080C0000}"/>
    <cellStyle name="Normal 2 79" xfId="3708" xr:uid="{00000000-0005-0000-0000-0000090C0000}"/>
    <cellStyle name="Normal 2 8" xfId="1659" xr:uid="{00000000-0005-0000-0000-00000A0C0000}"/>
    <cellStyle name="Normal 2 80" xfId="3709" xr:uid="{00000000-0005-0000-0000-00000B0C0000}"/>
    <cellStyle name="Normal 2 81" xfId="3710" xr:uid="{00000000-0005-0000-0000-00000C0C0000}"/>
    <cellStyle name="Normal 2 82" xfId="3711" xr:uid="{00000000-0005-0000-0000-00000D0C0000}"/>
    <cellStyle name="Normal 2 83" xfId="3712" xr:uid="{00000000-0005-0000-0000-00000E0C0000}"/>
    <cellStyle name="Normal 2 84" xfId="3713" xr:uid="{00000000-0005-0000-0000-00000F0C0000}"/>
    <cellStyle name="Normal 2 85" xfId="3714" xr:uid="{00000000-0005-0000-0000-0000100C0000}"/>
    <cellStyle name="Normal 2 86" xfId="3715" xr:uid="{00000000-0005-0000-0000-0000110C0000}"/>
    <cellStyle name="Normal 2 87" xfId="3716" xr:uid="{00000000-0005-0000-0000-0000120C0000}"/>
    <cellStyle name="Normal 2 88" xfId="3717" xr:uid="{00000000-0005-0000-0000-0000130C0000}"/>
    <cellStyle name="Normal 2 89" xfId="3718" xr:uid="{00000000-0005-0000-0000-0000140C0000}"/>
    <cellStyle name="Normal 2 9" xfId="1660" xr:uid="{00000000-0005-0000-0000-0000150C0000}"/>
    <cellStyle name="Normal 2 90" xfId="3719" xr:uid="{00000000-0005-0000-0000-0000160C0000}"/>
    <cellStyle name="Normal 2 91" xfId="3720" xr:uid="{00000000-0005-0000-0000-0000170C0000}"/>
    <cellStyle name="Normal 2 92" xfId="3721" xr:uid="{00000000-0005-0000-0000-0000180C0000}"/>
    <cellStyle name="Normal 2 93" xfId="3722" xr:uid="{00000000-0005-0000-0000-0000190C0000}"/>
    <cellStyle name="Normal 2 94" xfId="3723" xr:uid="{00000000-0005-0000-0000-00001A0C0000}"/>
    <cellStyle name="Normal 2 95" xfId="3724" xr:uid="{00000000-0005-0000-0000-00001B0C0000}"/>
    <cellStyle name="Normal 2 96" xfId="3725" xr:uid="{00000000-0005-0000-0000-00001C0C0000}"/>
    <cellStyle name="Normal 2 97" xfId="3726" xr:uid="{00000000-0005-0000-0000-00001D0C0000}"/>
    <cellStyle name="Normal 2 98" xfId="3727" xr:uid="{00000000-0005-0000-0000-00001E0C0000}"/>
    <cellStyle name="Normal 2 99" xfId="3728" xr:uid="{00000000-0005-0000-0000-00001F0C0000}"/>
    <cellStyle name="Normal 2_296001" xfId="1661" xr:uid="{00000000-0005-0000-0000-0000200C0000}"/>
    <cellStyle name="Normal 20" xfId="402" xr:uid="{00000000-0005-0000-0000-0000210C0000}"/>
    <cellStyle name="Normal 20 10" xfId="3729" xr:uid="{00000000-0005-0000-0000-0000220C0000}"/>
    <cellStyle name="Normal 20 11" xfId="3730" xr:uid="{00000000-0005-0000-0000-0000230C0000}"/>
    <cellStyle name="Normal 20 12" xfId="3731" xr:uid="{00000000-0005-0000-0000-0000240C0000}"/>
    <cellStyle name="Normal 20 13" xfId="3732" xr:uid="{00000000-0005-0000-0000-0000250C0000}"/>
    <cellStyle name="Normal 20 14" xfId="3733" xr:uid="{00000000-0005-0000-0000-0000260C0000}"/>
    <cellStyle name="Normal 20 15" xfId="3734" xr:uid="{00000000-0005-0000-0000-0000270C0000}"/>
    <cellStyle name="Normal 20 2" xfId="650" xr:uid="{00000000-0005-0000-0000-0000280C0000}"/>
    <cellStyle name="Normal 20 2 2" xfId="1662" xr:uid="{00000000-0005-0000-0000-0000290C0000}"/>
    <cellStyle name="Normal 20 3" xfId="3735" xr:uid="{00000000-0005-0000-0000-00002A0C0000}"/>
    <cellStyle name="Normal 20 4" xfId="3736" xr:uid="{00000000-0005-0000-0000-00002B0C0000}"/>
    <cellStyle name="Normal 20 5" xfId="3737" xr:uid="{00000000-0005-0000-0000-00002C0C0000}"/>
    <cellStyle name="Normal 20 6" xfId="3738" xr:uid="{00000000-0005-0000-0000-00002D0C0000}"/>
    <cellStyle name="Normal 20 7" xfId="3739" xr:uid="{00000000-0005-0000-0000-00002E0C0000}"/>
    <cellStyle name="Normal 20 8" xfId="3740" xr:uid="{00000000-0005-0000-0000-00002F0C0000}"/>
    <cellStyle name="Normal 20 9" xfId="3741" xr:uid="{00000000-0005-0000-0000-0000300C0000}"/>
    <cellStyle name="Normal 20_14. BAs" xfId="667" xr:uid="{00000000-0005-0000-0000-0000310C0000}"/>
    <cellStyle name="Normal 21" xfId="403" xr:uid="{00000000-0005-0000-0000-0000320C0000}"/>
    <cellStyle name="Normal 21 2" xfId="643" xr:uid="{00000000-0005-0000-0000-0000330C0000}"/>
    <cellStyle name="Normal 21 2 2" xfId="1663" xr:uid="{00000000-0005-0000-0000-0000340C0000}"/>
    <cellStyle name="Normal 21_14. BAs" xfId="668" xr:uid="{00000000-0005-0000-0000-0000350C0000}"/>
    <cellStyle name="Normal 22" xfId="404" xr:uid="{00000000-0005-0000-0000-0000360C0000}"/>
    <cellStyle name="Normal 22 2" xfId="641" xr:uid="{00000000-0005-0000-0000-0000370C0000}"/>
    <cellStyle name="Normal 22 2 2" xfId="1664" xr:uid="{00000000-0005-0000-0000-0000380C0000}"/>
    <cellStyle name="Normal 22_14. BAs" xfId="669" xr:uid="{00000000-0005-0000-0000-0000390C0000}"/>
    <cellStyle name="Normal 23" xfId="405" xr:uid="{00000000-0005-0000-0000-00003A0C0000}"/>
    <cellStyle name="Normal 23 2" xfId="639" xr:uid="{00000000-0005-0000-0000-00003B0C0000}"/>
    <cellStyle name="Normal 23 2 2" xfId="1665" xr:uid="{00000000-0005-0000-0000-00003C0C0000}"/>
    <cellStyle name="Normal 23_14. BAs" xfId="670" xr:uid="{00000000-0005-0000-0000-00003D0C0000}"/>
    <cellStyle name="Normal 24" xfId="406" xr:uid="{00000000-0005-0000-0000-00003E0C0000}"/>
    <cellStyle name="Normal 24 2" xfId="644" xr:uid="{00000000-0005-0000-0000-00003F0C0000}"/>
    <cellStyle name="Normal 24 2 2" xfId="1666" xr:uid="{00000000-0005-0000-0000-0000400C0000}"/>
    <cellStyle name="Normal 24_14. BAs" xfId="671" xr:uid="{00000000-0005-0000-0000-0000410C0000}"/>
    <cellStyle name="Normal 25" xfId="407" xr:uid="{00000000-0005-0000-0000-0000420C0000}"/>
    <cellStyle name="Normal 25 2" xfId="642" xr:uid="{00000000-0005-0000-0000-0000430C0000}"/>
    <cellStyle name="Normal 25 2 2" xfId="1667" xr:uid="{00000000-0005-0000-0000-0000440C0000}"/>
    <cellStyle name="Normal 25_14. BAs" xfId="672" xr:uid="{00000000-0005-0000-0000-0000450C0000}"/>
    <cellStyle name="Normal 26" xfId="408" xr:uid="{00000000-0005-0000-0000-0000460C0000}"/>
    <cellStyle name="Normal 26 2" xfId="640" xr:uid="{00000000-0005-0000-0000-0000470C0000}"/>
    <cellStyle name="Normal 26 2 2" xfId="1668" xr:uid="{00000000-0005-0000-0000-0000480C0000}"/>
    <cellStyle name="Normal 26_14. BAs" xfId="673" xr:uid="{00000000-0005-0000-0000-0000490C0000}"/>
    <cellStyle name="Normal 27" xfId="409" xr:uid="{00000000-0005-0000-0000-00004A0C0000}"/>
    <cellStyle name="Normal 27 10" xfId="3742" xr:uid="{00000000-0005-0000-0000-00004B0C0000}"/>
    <cellStyle name="Normal 27 11" xfId="3743" xr:uid="{00000000-0005-0000-0000-00004C0C0000}"/>
    <cellStyle name="Normal 27 12" xfId="3744" xr:uid="{00000000-0005-0000-0000-00004D0C0000}"/>
    <cellStyle name="Normal 27 13" xfId="3745" xr:uid="{00000000-0005-0000-0000-00004E0C0000}"/>
    <cellStyle name="Normal 27 14" xfId="3746" xr:uid="{00000000-0005-0000-0000-00004F0C0000}"/>
    <cellStyle name="Normal 27 15" xfId="3747" xr:uid="{00000000-0005-0000-0000-0000500C0000}"/>
    <cellStyle name="Normal 27 16" xfId="3748" xr:uid="{00000000-0005-0000-0000-0000510C0000}"/>
    <cellStyle name="Normal 27 17" xfId="3749" xr:uid="{00000000-0005-0000-0000-0000520C0000}"/>
    <cellStyle name="Normal 27 18" xfId="3750" xr:uid="{00000000-0005-0000-0000-0000530C0000}"/>
    <cellStyle name="Normal 27 19" xfId="3751" xr:uid="{00000000-0005-0000-0000-0000540C0000}"/>
    <cellStyle name="Normal 27 2" xfId="638" xr:uid="{00000000-0005-0000-0000-0000550C0000}"/>
    <cellStyle name="Normal 27 2 2" xfId="1669" xr:uid="{00000000-0005-0000-0000-0000560C0000}"/>
    <cellStyle name="Normal 27 20" xfId="3752" xr:uid="{00000000-0005-0000-0000-0000570C0000}"/>
    <cellStyle name="Normal 27 21" xfId="3753" xr:uid="{00000000-0005-0000-0000-0000580C0000}"/>
    <cellStyle name="Normal 27 22" xfId="3754" xr:uid="{00000000-0005-0000-0000-0000590C0000}"/>
    <cellStyle name="Normal 27 23" xfId="3755" xr:uid="{00000000-0005-0000-0000-00005A0C0000}"/>
    <cellStyle name="Normal 27 24" xfId="3756" xr:uid="{00000000-0005-0000-0000-00005B0C0000}"/>
    <cellStyle name="Normal 27 25" xfId="3757" xr:uid="{00000000-0005-0000-0000-00005C0C0000}"/>
    <cellStyle name="Normal 27 26" xfId="3758" xr:uid="{00000000-0005-0000-0000-00005D0C0000}"/>
    <cellStyle name="Normal 27 3" xfId="3759" xr:uid="{00000000-0005-0000-0000-00005E0C0000}"/>
    <cellStyle name="Normal 27 4" xfId="3760" xr:uid="{00000000-0005-0000-0000-00005F0C0000}"/>
    <cellStyle name="Normal 27 5" xfId="3761" xr:uid="{00000000-0005-0000-0000-0000600C0000}"/>
    <cellStyle name="Normal 27 6" xfId="3762" xr:uid="{00000000-0005-0000-0000-0000610C0000}"/>
    <cellStyle name="Normal 27 7" xfId="3763" xr:uid="{00000000-0005-0000-0000-0000620C0000}"/>
    <cellStyle name="Normal 27 8" xfId="3764" xr:uid="{00000000-0005-0000-0000-0000630C0000}"/>
    <cellStyle name="Normal 27 9" xfId="3765" xr:uid="{00000000-0005-0000-0000-0000640C0000}"/>
    <cellStyle name="Normal 27_14. BAs" xfId="674" xr:uid="{00000000-0005-0000-0000-0000650C0000}"/>
    <cellStyle name="Normal 28" xfId="410" xr:uid="{00000000-0005-0000-0000-0000660C0000}"/>
    <cellStyle name="Normal 28 2" xfId="651" xr:uid="{00000000-0005-0000-0000-0000670C0000}"/>
    <cellStyle name="Normal 28 2 2" xfId="1670" xr:uid="{00000000-0005-0000-0000-0000680C0000}"/>
    <cellStyle name="Normal 28_14. BAs" xfId="675" xr:uid="{00000000-0005-0000-0000-0000690C0000}"/>
    <cellStyle name="Normal 29" xfId="411" xr:uid="{00000000-0005-0000-0000-00006A0C0000}"/>
    <cellStyle name="Normal 29 10" xfId="3766" xr:uid="{00000000-0005-0000-0000-00006B0C0000}"/>
    <cellStyle name="Normal 29 11" xfId="3767" xr:uid="{00000000-0005-0000-0000-00006C0C0000}"/>
    <cellStyle name="Normal 29 12" xfId="3768" xr:uid="{00000000-0005-0000-0000-00006D0C0000}"/>
    <cellStyle name="Normal 29 13" xfId="3769" xr:uid="{00000000-0005-0000-0000-00006E0C0000}"/>
    <cellStyle name="Normal 29 14" xfId="3770" xr:uid="{00000000-0005-0000-0000-00006F0C0000}"/>
    <cellStyle name="Normal 29 15" xfId="3771" xr:uid="{00000000-0005-0000-0000-0000700C0000}"/>
    <cellStyle name="Normal 29 16" xfId="3772" xr:uid="{00000000-0005-0000-0000-0000710C0000}"/>
    <cellStyle name="Normal 29 17" xfId="3773" xr:uid="{00000000-0005-0000-0000-0000720C0000}"/>
    <cellStyle name="Normal 29 18" xfId="3774" xr:uid="{00000000-0005-0000-0000-0000730C0000}"/>
    <cellStyle name="Normal 29 19" xfId="3775" xr:uid="{00000000-0005-0000-0000-0000740C0000}"/>
    <cellStyle name="Normal 29 2" xfId="652" xr:uid="{00000000-0005-0000-0000-0000750C0000}"/>
    <cellStyle name="Normal 29 2 2" xfId="1671" xr:uid="{00000000-0005-0000-0000-0000760C0000}"/>
    <cellStyle name="Normal 29 20" xfId="3776" xr:uid="{00000000-0005-0000-0000-0000770C0000}"/>
    <cellStyle name="Normal 29 21" xfId="3777" xr:uid="{00000000-0005-0000-0000-0000780C0000}"/>
    <cellStyle name="Normal 29 22" xfId="3778" xr:uid="{00000000-0005-0000-0000-0000790C0000}"/>
    <cellStyle name="Normal 29 23" xfId="3779" xr:uid="{00000000-0005-0000-0000-00007A0C0000}"/>
    <cellStyle name="Normal 29 24" xfId="3780" xr:uid="{00000000-0005-0000-0000-00007B0C0000}"/>
    <cellStyle name="Normal 29 25" xfId="3781" xr:uid="{00000000-0005-0000-0000-00007C0C0000}"/>
    <cellStyle name="Normal 29 26" xfId="3782" xr:uid="{00000000-0005-0000-0000-00007D0C0000}"/>
    <cellStyle name="Normal 29 3" xfId="3783" xr:uid="{00000000-0005-0000-0000-00007E0C0000}"/>
    <cellStyle name="Normal 29 4" xfId="3784" xr:uid="{00000000-0005-0000-0000-00007F0C0000}"/>
    <cellStyle name="Normal 29 5" xfId="3785" xr:uid="{00000000-0005-0000-0000-0000800C0000}"/>
    <cellStyle name="Normal 29 6" xfId="3786" xr:uid="{00000000-0005-0000-0000-0000810C0000}"/>
    <cellStyle name="Normal 29 7" xfId="3787" xr:uid="{00000000-0005-0000-0000-0000820C0000}"/>
    <cellStyle name="Normal 29 8" xfId="3788" xr:uid="{00000000-0005-0000-0000-0000830C0000}"/>
    <cellStyle name="Normal 29 9" xfId="3789" xr:uid="{00000000-0005-0000-0000-0000840C0000}"/>
    <cellStyle name="Normal 29_14. BAs" xfId="676" xr:uid="{00000000-0005-0000-0000-0000850C0000}"/>
    <cellStyle name="Normal 3" xfId="412" xr:uid="{00000000-0005-0000-0000-0000860C0000}"/>
    <cellStyle name="Normal 3 10" xfId="3790" xr:uid="{00000000-0005-0000-0000-0000870C0000}"/>
    <cellStyle name="Normal 3 11" xfId="3791" xr:uid="{00000000-0005-0000-0000-0000880C0000}"/>
    <cellStyle name="Normal 3 12" xfId="3792" xr:uid="{00000000-0005-0000-0000-0000890C0000}"/>
    <cellStyle name="Normal 3 13" xfId="3793" xr:uid="{00000000-0005-0000-0000-00008A0C0000}"/>
    <cellStyle name="Normal 3 14" xfId="3794" xr:uid="{00000000-0005-0000-0000-00008B0C0000}"/>
    <cellStyle name="Normal 3 15" xfId="3795" xr:uid="{00000000-0005-0000-0000-00008C0C0000}"/>
    <cellStyle name="Normal 3 16" xfId="3796" xr:uid="{00000000-0005-0000-0000-00008D0C0000}"/>
    <cellStyle name="Normal 3 17" xfId="3797" xr:uid="{00000000-0005-0000-0000-00008E0C0000}"/>
    <cellStyle name="Normal 3 18" xfId="3798" xr:uid="{00000000-0005-0000-0000-00008F0C0000}"/>
    <cellStyle name="Normal 3 19" xfId="3799" xr:uid="{00000000-0005-0000-0000-0000900C0000}"/>
    <cellStyle name="Normal 3 2" xfId="413" xr:uid="{00000000-0005-0000-0000-0000910C0000}"/>
    <cellStyle name="Normal 3 2 2" xfId="414" xr:uid="{00000000-0005-0000-0000-0000920C0000}"/>
    <cellStyle name="Normal 3 2 3" xfId="1672" xr:uid="{00000000-0005-0000-0000-0000930C0000}"/>
    <cellStyle name="Normal 3 2 3 2" xfId="1673" xr:uid="{00000000-0005-0000-0000-0000940C0000}"/>
    <cellStyle name="Normal 3 2 3 3" xfId="1674" xr:uid="{00000000-0005-0000-0000-0000950C0000}"/>
    <cellStyle name="Normal 3 2 3_CF" xfId="3800" xr:uid="{00000000-0005-0000-0000-0000960C0000}"/>
    <cellStyle name="Normal 3 2 4" xfId="1675" xr:uid="{00000000-0005-0000-0000-0000970C0000}"/>
    <cellStyle name="Normal 3 2_Acq input" xfId="2224" xr:uid="{00000000-0005-0000-0000-0000980C0000}"/>
    <cellStyle name="Normal 3 20" xfId="3801" xr:uid="{00000000-0005-0000-0000-0000990C0000}"/>
    <cellStyle name="Normal 3 21" xfId="3802" xr:uid="{00000000-0005-0000-0000-00009A0C0000}"/>
    <cellStyle name="Normal 3 22" xfId="5865" xr:uid="{00000000-0005-0000-0000-00009B0C0000}"/>
    <cellStyle name="Normal 3 3" xfId="415" xr:uid="{00000000-0005-0000-0000-00009C0C0000}"/>
    <cellStyle name="Normal 3 3 2" xfId="416" xr:uid="{00000000-0005-0000-0000-00009D0C0000}"/>
    <cellStyle name="Normal 3 3 2 2" xfId="1677" xr:uid="{00000000-0005-0000-0000-00009E0C0000}"/>
    <cellStyle name="Normal 3 3 3" xfId="1678" xr:uid="{00000000-0005-0000-0000-00009F0C0000}"/>
    <cellStyle name="Normal 3 3 4" xfId="1676" xr:uid="{00000000-0005-0000-0000-0000A00C0000}"/>
    <cellStyle name="Normal 3 3_Acq input" xfId="2225" xr:uid="{00000000-0005-0000-0000-0000A10C0000}"/>
    <cellStyle name="Normal 3 4" xfId="1679" xr:uid="{00000000-0005-0000-0000-0000A20C0000}"/>
    <cellStyle name="Normal 3 5" xfId="1680" xr:uid="{00000000-0005-0000-0000-0000A30C0000}"/>
    <cellStyle name="Normal 3 6" xfId="1681" xr:uid="{00000000-0005-0000-0000-0000A40C0000}"/>
    <cellStyle name="Normal 3 7" xfId="2121" xr:uid="{00000000-0005-0000-0000-0000A50C0000}"/>
    <cellStyle name="Normal 3 8" xfId="3803" xr:uid="{00000000-0005-0000-0000-0000A60C0000}"/>
    <cellStyle name="Normal 3 9" xfId="3804" xr:uid="{00000000-0005-0000-0000-0000A70C0000}"/>
    <cellStyle name="Normal 3_Acq" xfId="1682" xr:uid="{00000000-0005-0000-0000-0000A80C0000}"/>
    <cellStyle name="Normal 30" xfId="417" xr:uid="{00000000-0005-0000-0000-0000A90C0000}"/>
    <cellStyle name="Normal 30 2" xfId="653" xr:uid="{00000000-0005-0000-0000-0000AA0C0000}"/>
    <cellStyle name="Normal 30 2 2" xfId="1683" xr:uid="{00000000-0005-0000-0000-0000AB0C0000}"/>
    <cellStyle name="Normal 30_14. BAs" xfId="677" xr:uid="{00000000-0005-0000-0000-0000AC0C0000}"/>
    <cellStyle name="Normal 31" xfId="418" xr:uid="{00000000-0005-0000-0000-0000AD0C0000}"/>
    <cellStyle name="Normal 31 10" xfId="3805" xr:uid="{00000000-0005-0000-0000-0000AE0C0000}"/>
    <cellStyle name="Normal 31 11" xfId="3806" xr:uid="{00000000-0005-0000-0000-0000AF0C0000}"/>
    <cellStyle name="Normal 31 12" xfId="3807" xr:uid="{00000000-0005-0000-0000-0000B00C0000}"/>
    <cellStyle name="Normal 31 13" xfId="3808" xr:uid="{00000000-0005-0000-0000-0000B10C0000}"/>
    <cellStyle name="Normal 31 14" xfId="3809" xr:uid="{00000000-0005-0000-0000-0000B20C0000}"/>
    <cellStyle name="Normal 31 15" xfId="3810" xr:uid="{00000000-0005-0000-0000-0000B30C0000}"/>
    <cellStyle name="Normal 31 16" xfId="3811" xr:uid="{00000000-0005-0000-0000-0000B40C0000}"/>
    <cellStyle name="Normal 31 17" xfId="3812" xr:uid="{00000000-0005-0000-0000-0000B50C0000}"/>
    <cellStyle name="Normal 31 18" xfId="3813" xr:uid="{00000000-0005-0000-0000-0000B60C0000}"/>
    <cellStyle name="Normal 31 19" xfId="3814" xr:uid="{00000000-0005-0000-0000-0000B70C0000}"/>
    <cellStyle name="Normal 31 2" xfId="654" xr:uid="{00000000-0005-0000-0000-0000B80C0000}"/>
    <cellStyle name="Normal 31 2 2" xfId="1685" xr:uid="{00000000-0005-0000-0000-0000B90C0000}"/>
    <cellStyle name="Normal 31 20" xfId="3815" xr:uid="{00000000-0005-0000-0000-0000BA0C0000}"/>
    <cellStyle name="Normal 31 21" xfId="3816" xr:uid="{00000000-0005-0000-0000-0000BB0C0000}"/>
    <cellStyle name="Normal 31 22" xfId="3817" xr:uid="{00000000-0005-0000-0000-0000BC0C0000}"/>
    <cellStyle name="Normal 31 23" xfId="3818" xr:uid="{00000000-0005-0000-0000-0000BD0C0000}"/>
    <cellStyle name="Normal 31 24" xfId="3819" xr:uid="{00000000-0005-0000-0000-0000BE0C0000}"/>
    <cellStyle name="Normal 31 25" xfId="3820" xr:uid="{00000000-0005-0000-0000-0000BF0C0000}"/>
    <cellStyle name="Normal 31 26" xfId="3821" xr:uid="{00000000-0005-0000-0000-0000C00C0000}"/>
    <cellStyle name="Normal 31 27" xfId="1684" xr:uid="{00000000-0005-0000-0000-0000C10C0000}"/>
    <cellStyle name="Normal 31 3" xfId="3822" xr:uid="{00000000-0005-0000-0000-0000C20C0000}"/>
    <cellStyle name="Normal 31 4" xfId="3823" xr:uid="{00000000-0005-0000-0000-0000C30C0000}"/>
    <cellStyle name="Normal 31 5" xfId="3824" xr:uid="{00000000-0005-0000-0000-0000C40C0000}"/>
    <cellStyle name="Normal 31 6" xfId="3825" xr:uid="{00000000-0005-0000-0000-0000C50C0000}"/>
    <cellStyle name="Normal 31 7" xfId="3826" xr:uid="{00000000-0005-0000-0000-0000C60C0000}"/>
    <cellStyle name="Normal 31 8" xfId="3827" xr:uid="{00000000-0005-0000-0000-0000C70C0000}"/>
    <cellStyle name="Normal 31 9" xfId="3828" xr:uid="{00000000-0005-0000-0000-0000C80C0000}"/>
    <cellStyle name="Normal 31_14. BAs" xfId="678" xr:uid="{00000000-0005-0000-0000-0000C90C0000}"/>
    <cellStyle name="Normal 32" xfId="419" xr:uid="{00000000-0005-0000-0000-0000CA0C0000}"/>
    <cellStyle name="Normal 32 2" xfId="658" xr:uid="{00000000-0005-0000-0000-0000CB0C0000}"/>
    <cellStyle name="Normal 32 2 2" xfId="1686" xr:uid="{00000000-0005-0000-0000-0000CC0C0000}"/>
    <cellStyle name="Normal 32_Acq input" xfId="2226" xr:uid="{00000000-0005-0000-0000-0000CD0C0000}"/>
    <cellStyle name="Normal 33" xfId="420" xr:uid="{00000000-0005-0000-0000-0000CE0C0000}"/>
    <cellStyle name="Normal 33 10" xfId="3829" xr:uid="{00000000-0005-0000-0000-0000CF0C0000}"/>
    <cellStyle name="Normal 33 11" xfId="3830" xr:uid="{00000000-0005-0000-0000-0000D00C0000}"/>
    <cellStyle name="Normal 33 12" xfId="3831" xr:uid="{00000000-0005-0000-0000-0000D10C0000}"/>
    <cellStyle name="Normal 33 13" xfId="3832" xr:uid="{00000000-0005-0000-0000-0000D20C0000}"/>
    <cellStyle name="Normal 33 14" xfId="3833" xr:uid="{00000000-0005-0000-0000-0000D30C0000}"/>
    <cellStyle name="Normal 33 15" xfId="3834" xr:uid="{00000000-0005-0000-0000-0000D40C0000}"/>
    <cellStyle name="Normal 33 16" xfId="3835" xr:uid="{00000000-0005-0000-0000-0000D50C0000}"/>
    <cellStyle name="Normal 33 17" xfId="3836" xr:uid="{00000000-0005-0000-0000-0000D60C0000}"/>
    <cellStyle name="Normal 33 18" xfId="3837" xr:uid="{00000000-0005-0000-0000-0000D70C0000}"/>
    <cellStyle name="Normal 33 19" xfId="3838" xr:uid="{00000000-0005-0000-0000-0000D80C0000}"/>
    <cellStyle name="Normal 33 2" xfId="1687" xr:uid="{00000000-0005-0000-0000-0000D90C0000}"/>
    <cellStyle name="Normal 33 20" xfId="3839" xr:uid="{00000000-0005-0000-0000-0000DA0C0000}"/>
    <cellStyle name="Normal 33 21" xfId="3840" xr:uid="{00000000-0005-0000-0000-0000DB0C0000}"/>
    <cellStyle name="Normal 33 22" xfId="3841" xr:uid="{00000000-0005-0000-0000-0000DC0C0000}"/>
    <cellStyle name="Normal 33 23" xfId="3842" xr:uid="{00000000-0005-0000-0000-0000DD0C0000}"/>
    <cellStyle name="Normal 33 24" xfId="3843" xr:uid="{00000000-0005-0000-0000-0000DE0C0000}"/>
    <cellStyle name="Normal 33 25" xfId="3844" xr:uid="{00000000-0005-0000-0000-0000DF0C0000}"/>
    <cellStyle name="Normal 33 26" xfId="3845" xr:uid="{00000000-0005-0000-0000-0000E00C0000}"/>
    <cellStyle name="Normal 33 3" xfId="3846" xr:uid="{00000000-0005-0000-0000-0000E10C0000}"/>
    <cellStyle name="Normal 33 4" xfId="3847" xr:uid="{00000000-0005-0000-0000-0000E20C0000}"/>
    <cellStyle name="Normal 33 5" xfId="3848" xr:uid="{00000000-0005-0000-0000-0000E30C0000}"/>
    <cellStyle name="Normal 33 6" xfId="3849" xr:uid="{00000000-0005-0000-0000-0000E40C0000}"/>
    <cellStyle name="Normal 33 7" xfId="3850" xr:uid="{00000000-0005-0000-0000-0000E50C0000}"/>
    <cellStyle name="Normal 33 8" xfId="3851" xr:uid="{00000000-0005-0000-0000-0000E60C0000}"/>
    <cellStyle name="Normal 33 9" xfId="3852" xr:uid="{00000000-0005-0000-0000-0000E70C0000}"/>
    <cellStyle name="Normal 33_Acq input" xfId="2227" xr:uid="{00000000-0005-0000-0000-0000E80C0000}"/>
    <cellStyle name="Normal 34" xfId="421" xr:uid="{00000000-0005-0000-0000-0000E90C0000}"/>
    <cellStyle name="Normal 34 2" xfId="1688" xr:uid="{00000000-0005-0000-0000-0000EA0C0000}"/>
    <cellStyle name="Normal 34 3" xfId="1689" xr:uid="{00000000-0005-0000-0000-0000EB0C0000}"/>
    <cellStyle name="Normal 34_Acq input" xfId="1690" xr:uid="{00000000-0005-0000-0000-0000EC0C0000}"/>
    <cellStyle name="Normal 35" xfId="422" xr:uid="{00000000-0005-0000-0000-0000ED0C0000}"/>
    <cellStyle name="Normal 35 2" xfId="1691" xr:uid="{00000000-0005-0000-0000-0000EE0C0000}"/>
    <cellStyle name="Normal 35 3" xfId="1692" xr:uid="{00000000-0005-0000-0000-0000EF0C0000}"/>
    <cellStyle name="Normal 35_Acq input" xfId="1693" xr:uid="{00000000-0005-0000-0000-0000F00C0000}"/>
    <cellStyle name="Normal 36" xfId="423" xr:uid="{00000000-0005-0000-0000-0000F10C0000}"/>
    <cellStyle name="Normal 36 2" xfId="1694" xr:uid="{00000000-0005-0000-0000-0000F20C0000}"/>
    <cellStyle name="Normal 36 3" xfId="1695" xr:uid="{00000000-0005-0000-0000-0000F30C0000}"/>
    <cellStyle name="Normal 36_Acq input" xfId="1696" xr:uid="{00000000-0005-0000-0000-0000F40C0000}"/>
    <cellStyle name="Normal 37" xfId="424" xr:uid="{00000000-0005-0000-0000-0000F50C0000}"/>
    <cellStyle name="Normal 37 10" xfId="3853" xr:uid="{00000000-0005-0000-0000-0000F60C0000}"/>
    <cellStyle name="Normal 37 11" xfId="3854" xr:uid="{00000000-0005-0000-0000-0000F70C0000}"/>
    <cellStyle name="Normal 37 12" xfId="3855" xr:uid="{00000000-0005-0000-0000-0000F80C0000}"/>
    <cellStyle name="Normal 37 13" xfId="3856" xr:uid="{00000000-0005-0000-0000-0000F90C0000}"/>
    <cellStyle name="Normal 37 14" xfId="3857" xr:uid="{00000000-0005-0000-0000-0000FA0C0000}"/>
    <cellStyle name="Normal 37 2" xfId="745" xr:uid="{00000000-0005-0000-0000-0000FB0C0000}"/>
    <cellStyle name="Normal 37 2 2" xfId="1697" xr:uid="{00000000-0005-0000-0000-0000FC0C0000}"/>
    <cellStyle name="Normal 37 3" xfId="3858" xr:uid="{00000000-0005-0000-0000-0000FD0C0000}"/>
    <cellStyle name="Normal 37 4" xfId="3859" xr:uid="{00000000-0005-0000-0000-0000FE0C0000}"/>
    <cellStyle name="Normal 37 5" xfId="3860" xr:uid="{00000000-0005-0000-0000-0000FF0C0000}"/>
    <cellStyle name="Normal 37 6" xfId="3861" xr:uid="{00000000-0005-0000-0000-0000000D0000}"/>
    <cellStyle name="Normal 37 7" xfId="3862" xr:uid="{00000000-0005-0000-0000-0000010D0000}"/>
    <cellStyle name="Normal 37 8" xfId="3863" xr:uid="{00000000-0005-0000-0000-0000020D0000}"/>
    <cellStyle name="Normal 37 9" xfId="3864" xr:uid="{00000000-0005-0000-0000-0000030D0000}"/>
    <cellStyle name="Normal 37_Acq input" xfId="2228" xr:uid="{00000000-0005-0000-0000-0000040D0000}"/>
    <cellStyle name="Normal 38" xfId="425" xr:uid="{00000000-0005-0000-0000-0000050D0000}"/>
    <cellStyle name="Normal 38 2" xfId="1698" xr:uid="{00000000-0005-0000-0000-0000060D0000}"/>
    <cellStyle name="Normal 38_Acq input" xfId="2229" xr:uid="{00000000-0005-0000-0000-0000070D0000}"/>
    <cellStyle name="Normal 39" xfId="426" xr:uid="{00000000-0005-0000-0000-0000080D0000}"/>
    <cellStyle name="Normal 39 2" xfId="1699" xr:uid="{00000000-0005-0000-0000-0000090D0000}"/>
    <cellStyle name="Normal 39_Acq input" xfId="2230" xr:uid="{00000000-0005-0000-0000-00000A0D0000}"/>
    <cellStyle name="Normal 4" xfId="427" xr:uid="{00000000-0005-0000-0000-00000B0D0000}"/>
    <cellStyle name="Normal 4 10" xfId="3865" xr:uid="{00000000-0005-0000-0000-00000C0D0000}"/>
    <cellStyle name="Normal 4 11" xfId="3866" xr:uid="{00000000-0005-0000-0000-00000D0D0000}"/>
    <cellStyle name="Normal 4 12" xfId="3867" xr:uid="{00000000-0005-0000-0000-00000E0D0000}"/>
    <cellStyle name="Normal 4 13" xfId="3868" xr:uid="{00000000-0005-0000-0000-00000F0D0000}"/>
    <cellStyle name="Normal 4 14" xfId="3869" xr:uid="{00000000-0005-0000-0000-0000100D0000}"/>
    <cellStyle name="Normal 4 15" xfId="3870" xr:uid="{00000000-0005-0000-0000-0000110D0000}"/>
    <cellStyle name="Normal 4 16" xfId="3871" xr:uid="{00000000-0005-0000-0000-0000120D0000}"/>
    <cellStyle name="Normal 4 17" xfId="3872" xr:uid="{00000000-0005-0000-0000-0000130D0000}"/>
    <cellStyle name="Normal 4 18" xfId="3873" xr:uid="{00000000-0005-0000-0000-0000140D0000}"/>
    <cellStyle name="Normal 4 19" xfId="3874" xr:uid="{00000000-0005-0000-0000-0000150D0000}"/>
    <cellStyle name="Normal 4 2" xfId="428" xr:uid="{00000000-0005-0000-0000-0000160D0000}"/>
    <cellStyle name="Normal 4 2 10" xfId="3875" xr:uid="{00000000-0005-0000-0000-0000170D0000}"/>
    <cellStyle name="Normal 4 2 11" xfId="3876" xr:uid="{00000000-0005-0000-0000-0000180D0000}"/>
    <cellStyle name="Normal 4 2 12" xfId="3877" xr:uid="{00000000-0005-0000-0000-0000190D0000}"/>
    <cellStyle name="Normal 4 2 13" xfId="3878" xr:uid="{00000000-0005-0000-0000-00001A0D0000}"/>
    <cellStyle name="Normal 4 2 14" xfId="3879" xr:uid="{00000000-0005-0000-0000-00001B0D0000}"/>
    <cellStyle name="Normal 4 2 15" xfId="3880" xr:uid="{00000000-0005-0000-0000-00001C0D0000}"/>
    <cellStyle name="Normal 4 2 16" xfId="3881" xr:uid="{00000000-0005-0000-0000-00001D0D0000}"/>
    <cellStyle name="Normal 4 2 17" xfId="3882" xr:uid="{00000000-0005-0000-0000-00001E0D0000}"/>
    <cellStyle name="Normal 4 2 18" xfId="3883" xr:uid="{00000000-0005-0000-0000-00001F0D0000}"/>
    <cellStyle name="Normal 4 2 2" xfId="429" xr:uid="{00000000-0005-0000-0000-0000200D0000}"/>
    <cellStyle name="Normal 4 2 3" xfId="1700" xr:uid="{00000000-0005-0000-0000-0000210D0000}"/>
    <cellStyle name="Normal 4 2 4" xfId="2122" xr:uid="{00000000-0005-0000-0000-0000220D0000}"/>
    <cellStyle name="Normal 4 2 5" xfId="3884" xr:uid="{00000000-0005-0000-0000-0000230D0000}"/>
    <cellStyle name="Normal 4 2 6" xfId="3885" xr:uid="{00000000-0005-0000-0000-0000240D0000}"/>
    <cellStyle name="Normal 4 2 7" xfId="3886" xr:uid="{00000000-0005-0000-0000-0000250D0000}"/>
    <cellStyle name="Normal 4 2 8" xfId="3887" xr:uid="{00000000-0005-0000-0000-0000260D0000}"/>
    <cellStyle name="Normal 4 2 9" xfId="3888" xr:uid="{00000000-0005-0000-0000-0000270D0000}"/>
    <cellStyle name="Normal 4 2_Acq input" xfId="2231" xr:uid="{00000000-0005-0000-0000-0000280D0000}"/>
    <cellStyle name="Normal 4 20" xfId="3889" xr:uid="{00000000-0005-0000-0000-0000290D0000}"/>
    <cellStyle name="Normal 4 21" xfId="3890" xr:uid="{00000000-0005-0000-0000-00002A0D0000}"/>
    <cellStyle name="Normal 4 22" xfId="3891" xr:uid="{00000000-0005-0000-0000-00002B0D0000}"/>
    <cellStyle name="Normal 4 23" xfId="3892" xr:uid="{00000000-0005-0000-0000-00002C0D0000}"/>
    <cellStyle name="Normal 4 24" xfId="3893" xr:uid="{00000000-0005-0000-0000-00002D0D0000}"/>
    <cellStyle name="Normal 4 25" xfId="3894" xr:uid="{00000000-0005-0000-0000-00002E0D0000}"/>
    <cellStyle name="Normal 4 26" xfId="3895" xr:uid="{00000000-0005-0000-0000-00002F0D0000}"/>
    <cellStyle name="Normal 4 27" xfId="3896" xr:uid="{00000000-0005-0000-0000-0000300D0000}"/>
    <cellStyle name="Normal 4 28" xfId="3897" xr:uid="{00000000-0005-0000-0000-0000310D0000}"/>
    <cellStyle name="Normal 4 29" xfId="3898" xr:uid="{00000000-0005-0000-0000-0000320D0000}"/>
    <cellStyle name="Normal 4 3" xfId="1701" xr:uid="{00000000-0005-0000-0000-0000330D0000}"/>
    <cellStyle name="Normal 4 30" xfId="3899" xr:uid="{00000000-0005-0000-0000-0000340D0000}"/>
    <cellStyle name="Normal 4 31" xfId="3900" xr:uid="{00000000-0005-0000-0000-0000350D0000}"/>
    <cellStyle name="Normal 4 32" xfId="3901" xr:uid="{00000000-0005-0000-0000-0000360D0000}"/>
    <cellStyle name="Normal 4 4" xfId="3902" xr:uid="{00000000-0005-0000-0000-0000370D0000}"/>
    <cellStyle name="Normal 4 4 10" xfId="3903" xr:uid="{00000000-0005-0000-0000-0000380D0000}"/>
    <cellStyle name="Normal 4 4 11" xfId="3904" xr:uid="{00000000-0005-0000-0000-0000390D0000}"/>
    <cellStyle name="Normal 4 4 12" xfId="3905" xr:uid="{00000000-0005-0000-0000-00003A0D0000}"/>
    <cellStyle name="Normal 4 4 13" xfId="3906" xr:uid="{00000000-0005-0000-0000-00003B0D0000}"/>
    <cellStyle name="Normal 4 4 14" xfId="3907" xr:uid="{00000000-0005-0000-0000-00003C0D0000}"/>
    <cellStyle name="Normal 4 4 2" xfId="3908" xr:uid="{00000000-0005-0000-0000-00003D0D0000}"/>
    <cellStyle name="Normal 4 4 3" xfId="3909" xr:uid="{00000000-0005-0000-0000-00003E0D0000}"/>
    <cellStyle name="Normal 4 4 4" xfId="3910" xr:uid="{00000000-0005-0000-0000-00003F0D0000}"/>
    <cellStyle name="Normal 4 4 5" xfId="3911" xr:uid="{00000000-0005-0000-0000-0000400D0000}"/>
    <cellStyle name="Normal 4 4 6" xfId="3912" xr:uid="{00000000-0005-0000-0000-0000410D0000}"/>
    <cellStyle name="Normal 4 4 7" xfId="3913" xr:uid="{00000000-0005-0000-0000-0000420D0000}"/>
    <cellStyle name="Normal 4 4 8" xfId="3914" xr:uid="{00000000-0005-0000-0000-0000430D0000}"/>
    <cellStyle name="Normal 4 4 9" xfId="3915" xr:uid="{00000000-0005-0000-0000-0000440D0000}"/>
    <cellStyle name="Normal 4 5" xfId="3916" xr:uid="{00000000-0005-0000-0000-0000450D0000}"/>
    <cellStyle name="Normal 4 5 10" xfId="3917" xr:uid="{00000000-0005-0000-0000-0000460D0000}"/>
    <cellStyle name="Normal 4 5 11" xfId="3918" xr:uid="{00000000-0005-0000-0000-0000470D0000}"/>
    <cellStyle name="Normal 4 5 12" xfId="3919" xr:uid="{00000000-0005-0000-0000-0000480D0000}"/>
    <cellStyle name="Normal 4 5 13" xfId="3920" xr:uid="{00000000-0005-0000-0000-0000490D0000}"/>
    <cellStyle name="Normal 4 5 14" xfId="3921" xr:uid="{00000000-0005-0000-0000-00004A0D0000}"/>
    <cellStyle name="Normal 4 5 2" xfId="3922" xr:uid="{00000000-0005-0000-0000-00004B0D0000}"/>
    <cellStyle name="Normal 4 5 3" xfId="3923" xr:uid="{00000000-0005-0000-0000-00004C0D0000}"/>
    <cellStyle name="Normal 4 5 4" xfId="3924" xr:uid="{00000000-0005-0000-0000-00004D0D0000}"/>
    <cellStyle name="Normal 4 5 5" xfId="3925" xr:uid="{00000000-0005-0000-0000-00004E0D0000}"/>
    <cellStyle name="Normal 4 5 6" xfId="3926" xr:uid="{00000000-0005-0000-0000-00004F0D0000}"/>
    <cellStyle name="Normal 4 5 7" xfId="3927" xr:uid="{00000000-0005-0000-0000-0000500D0000}"/>
    <cellStyle name="Normal 4 5 8" xfId="3928" xr:uid="{00000000-0005-0000-0000-0000510D0000}"/>
    <cellStyle name="Normal 4 5 9" xfId="3929" xr:uid="{00000000-0005-0000-0000-0000520D0000}"/>
    <cellStyle name="Normal 4 6" xfId="3930" xr:uid="{00000000-0005-0000-0000-0000530D0000}"/>
    <cellStyle name="Normal 4 6 10" xfId="3931" xr:uid="{00000000-0005-0000-0000-0000540D0000}"/>
    <cellStyle name="Normal 4 6 11" xfId="3932" xr:uid="{00000000-0005-0000-0000-0000550D0000}"/>
    <cellStyle name="Normal 4 6 12" xfId="3933" xr:uid="{00000000-0005-0000-0000-0000560D0000}"/>
    <cellStyle name="Normal 4 6 13" xfId="3934" xr:uid="{00000000-0005-0000-0000-0000570D0000}"/>
    <cellStyle name="Normal 4 6 14" xfId="3935" xr:uid="{00000000-0005-0000-0000-0000580D0000}"/>
    <cellStyle name="Normal 4 6 2" xfId="3936" xr:uid="{00000000-0005-0000-0000-0000590D0000}"/>
    <cellStyle name="Normal 4 6 3" xfId="3937" xr:uid="{00000000-0005-0000-0000-00005A0D0000}"/>
    <cellStyle name="Normal 4 6 4" xfId="3938" xr:uid="{00000000-0005-0000-0000-00005B0D0000}"/>
    <cellStyle name="Normal 4 6 5" xfId="3939" xr:uid="{00000000-0005-0000-0000-00005C0D0000}"/>
    <cellStyle name="Normal 4 6 6" xfId="3940" xr:uid="{00000000-0005-0000-0000-00005D0D0000}"/>
    <cellStyle name="Normal 4 6 7" xfId="3941" xr:uid="{00000000-0005-0000-0000-00005E0D0000}"/>
    <cellStyle name="Normal 4 6 8" xfId="3942" xr:uid="{00000000-0005-0000-0000-00005F0D0000}"/>
    <cellStyle name="Normal 4 6 9" xfId="3943" xr:uid="{00000000-0005-0000-0000-0000600D0000}"/>
    <cellStyle name="Normal 4 7" xfId="3944" xr:uid="{00000000-0005-0000-0000-0000610D0000}"/>
    <cellStyle name="Normal 4 7 10" xfId="3945" xr:uid="{00000000-0005-0000-0000-0000620D0000}"/>
    <cellStyle name="Normal 4 7 11" xfId="3946" xr:uid="{00000000-0005-0000-0000-0000630D0000}"/>
    <cellStyle name="Normal 4 7 12" xfId="3947" xr:uid="{00000000-0005-0000-0000-0000640D0000}"/>
    <cellStyle name="Normal 4 7 13" xfId="3948" xr:uid="{00000000-0005-0000-0000-0000650D0000}"/>
    <cellStyle name="Normal 4 7 14" xfId="3949" xr:uid="{00000000-0005-0000-0000-0000660D0000}"/>
    <cellStyle name="Normal 4 7 2" xfId="3950" xr:uid="{00000000-0005-0000-0000-0000670D0000}"/>
    <cellStyle name="Normal 4 7 3" xfId="3951" xr:uid="{00000000-0005-0000-0000-0000680D0000}"/>
    <cellStyle name="Normal 4 7 4" xfId="3952" xr:uid="{00000000-0005-0000-0000-0000690D0000}"/>
    <cellStyle name="Normal 4 7 5" xfId="3953" xr:uid="{00000000-0005-0000-0000-00006A0D0000}"/>
    <cellStyle name="Normal 4 7 6" xfId="3954" xr:uid="{00000000-0005-0000-0000-00006B0D0000}"/>
    <cellStyle name="Normal 4 7 7" xfId="3955" xr:uid="{00000000-0005-0000-0000-00006C0D0000}"/>
    <cellStyle name="Normal 4 7 8" xfId="3956" xr:uid="{00000000-0005-0000-0000-00006D0D0000}"/>
    <cellStyle name="Normal 4 7 9" xfId="3957" xr:uid="{00000000-0005-0000-0000-00006E0D0000}"/>
    <cellStyle name="Normal 4 8" xfId="3958" xr:uid="{00000000-0005-0000-0000-00006F0D0000}"/>
    <cellStyle name="Normal 4 8 10" xfId="3959" xr:uid="{00000000-0005-0000-0000-0000700D0000}"/>
    <cellStyle name="Normal 4 8 11" xfId="3960" xr:uid="{00000000-0005-0000-0000-0000710D0000}"/>
    <cellStyle name="Normal 4 8 12" xfId="3961" xr:uid="{00000000-0005-0000-0000-0000720D0000}"/>
    <cellStyle name="Normal 4 8 13" xfId="3962" xr:uid="{00000000-0005-0000-0000-0000730D0000}"/>
    <cellStyle name="Normal 4 8 14" xfId="3963" xr:uid="{00000000-0005-0000-0000-0000740D0000}"/>
    <cellStyle name="Normal 4 8 2" xfId="3964" xr:uid="{00000000-0005-0000-0000-0000750D0000}"/>
    <cellStyle name="Normal 4 8 3" xfId="3965" xr:uid="{00000000-0005-0000-0000-0000760D0000}"/>
    <cellStyle name="Normal 4 8 4" xfId="3966" xr:uid="{00000000-0005-0000-0000-0000770D0000}"/>
    <cellStyle name="Normal 4 8 5" xfId="3967" xr:uid="{00000000-0005-0000-0000-0000780D0000}"/>
    <cellStyle name="Normal 4 8 6" xfId="3968" xr:uid="{00000000-0005-0000-0000-0000790D0000}"/>
    <cellStyle name="Normal 4 8 7" xfId="3969" xr:uid="{00000000-0005-0000-0000-00007A0D0000}"/>
    <cellStyle name="Normal 4 8 8" xfId="3970" xr:uid="{00000000-0005-0000-0000-00007B0D0000}"/>
    <cellStyle name="Normal 4 8 9" xfId="3971" xr:uid="{00000000-0005-0000-0000-00007C0D0000}"/>
    <cellStyle name="Normal 4 9" xfId="3972" xr:uid="{00000000-0005-0000-0000-00007D0D0000}"/>
    <cellStyle name="Normal 4_Långt kort CJ" xfId="430" xr:uid="{00000000-0005-0000-0000-00007E0D0000}"/>
    <cellStyle name="Normal 40" xfId="630" xr:uid="{00000000-0005-0000-0000-00007F0D0000}"/>
    <cellStyle name="Normal 40 2" xfId="1703" xr:uid="{00000000-0005-0000-0000-0000800D0000}"/>
    <cellStyle name="Normal 40 3" xfId="1702" xr:uid="{00000000-0005-0000-0000-0000810D0000}"/>
    <cellStyle name="Normal 40_Acq input" xfId="2232" xr:uid="{00000000-0005-0000-0000-0000820D0000}"/>
    <cellStyle name="Normal 41" xfId="1704" xr:uid="{00000000-0005-0000-0000-0000830D0000}"/>
    <cellStyle name="Normal 41 2" xfId="1705" xr:uid="{00000000-0005-0000-0000-0000840D0000}"/>
    <cellStyle name="Normal 41_Acq input" xfId="2233" xr:uid="{00000000-0005-0000-0000-0000850D0000}"/>
    <cellStyle name="Normal 42" xfId="1706" xr:uid="{00000000-0005-0000-0000-0000860D0000}"/>
    <cellStyle name="Normal 42 2" xfId="1707" xr:uid="{00000000-0005-0000-0000-0000870D0000}"/>
    <cellStyle name="Normal 42_Acq input" xfId="2234" xr:uid="{00000000-0005-0000-0000-0000880D0000}"/>
    <cellStyle name="Normal 43" xfId="1708" xr:uid="{00000000-0005-0000-0000-0000890D0000}"/>
    <cellStyle name="Normal 43 2" xfId="1709" xr:uid="{00000000-0005-0000-0000-00008A0D0000}"/>
    <cellStyle name="Normal 43_Acq input" xfId="2235" xr:uid="{00000000-0005-0000-0000-00008B0D0000}"/>
    <cellStyle name="Normal 44" xfId="1710" xr:uid="{00000000-0005-0000-0000-00008C0D0000}"/>
    <cellStyle name="Normal 44 2" xfId="1711" xr:uid="{00000000-0005-0000-0000-00008D0D0000}"/>
    <cellStyle name="Normal 44_Acq input" xfId="2236" xr:uid="{00000000-0005-0000-0000-00008E0D0000}"/>
    <cellStyle name="Normal 45" xfId="1712" xr:uid="{00000000-0005-0000-0000-00008F0D0000}"/>
    <cellStyle name="Normal 45 2" xfId="1713" xr:uid="{00000000-0005-0000-0000-0000900D0000}"/>
    <cellStyle name="Normal 45_Acq input" xfId="2237" xr:uid="{00000000-0005-0000-0000-0000910D0000}"/>
    <cellStyle name="Normal 46" xfId="1714" xr:uid="{00000000-0005-0000-0000-0000920D0000}"/>
    <cellStyle name="Normal 46 2" xfId="1715" xr:uid="{00000000-0005-0000-0000-0000930D0000}"/>
    <cellStyle name="Normal 46_Acq input" xfId="2238" xr:uid="{00000000-0005-0000-0000-0000940D0000}"/>
    <cellStyle name="Normal 47" xfId="1716" xr:uid="{00000000-0005-0000-0000-0000950D0000}"/>
    <cellStyle name="Normal 47 2" xfId="1717" xr:uid="{00000000-0005-0000-0000-0000960D0000}"/>
    <cellStyle name="Normal 47_Acq input" xfId="2239" xr:uid="{00000000-0005-0000-0000-0000970D0000}"/>
    <cellStyle name="Normal 48" xfId="1718" xr:uid="{00000000-0005-0000-0000-0000980D0000}"/>
    <cellStyle name="Normal 48 2" xfId="1719" xr:uid="{00000000-0005-0000-0000-0000990D0000}"/>
    <cellStyle name="Normal 48_Acq input" xfId="2240" xr:uid="{00000000-0005-0000-0000-00009A0D0000}"/>
    <cellStyle name="Normal 49" xfId="1720" xr:uid="{00000000-0005-0000-0000-00009B0D0000}"/>
    <cellStyle name="Normal 49 2" xfId="1721" xr:uid="{00000000-0005-0000-0000-00009C0D0000}"/>
    <cellStyle name="Normal 49_Acq input" xfId="2241" xr:uid="{00000000-0005-0000-0000-00009D0D0000}"/>
    <cellStyle name="Normal 5" xfId="431" xr:uid="{00000000-0005-0000-0000-00009E0D0000}"/>
    <cellStyle name="Normal 5 2" xfId="432" xr:uid="{00000000-0005-0000-0000-00009F0D0000}"/>
    <cellStyle name="Normal 5 3" xfId="1722" xr:uid="{00000000-0005-0000-0000-0000A00D0000}"/>
    <cellStyle name="Normal 5 4" xfId="1723" xr:uid="{00000000-0005-0000-0000-0000A10D0000}"/>
    <cellStyle name="Normal 5 5" xfId="1724" xr:uid="{00000000-0005-0000-0000-0000A20D0000}"/>
    <cellStyle name="Normal 5_Accum Totals" xfId="3973" xr:uid="{00000000-0005-0000-0000-0000A30D0000}"/>
    <cellStyle name="Normal 50" xfId="1725" xr:uid="{00000000-0005-0000-0000-0000A40D0000}"/>
    <cellStyle name="Normal 50 2" xfId="1726" xr:uid="{00000000-0005-0000-0000-0000A50D0000}"/>
    <cellStyle name="Normal 50_Acq input" xfId="2242" xr:uid="{00000000-0005-0000-0000-0000A60D0000}"/>
    <cellStyle name="Normal 51" xfId="1727" xr:uid="{00000000-0005-0000-0000-0000A70D0000}"/>
    <cellStyle name="Normal 51 2" xfId="1728" xr:uid="{00000000-0005-0000-0000-0000A80D0000}"/>
    <cellStyle name="Normal 51_Acq input" xfId="2243" xr:uid="{00000000-0005-0000-0000-0000A90D0000}"/>
    <cellStyle name="Normal 52" xfId="1729" xr:uid="{00000000-0005-0000-0000-0000AA0D0000}"/>
    <cellStyle name="Normal 52 2" xfId="1730" xr:uid="{00000000-0005-0000-0000-0000AB0D0000}"/>
    <cellStyle name="Normal 52_Acq input" xfId="2244" xr:uid="{00000000-0005-0000-0000-0000AC0D0000}"/>
    <cellStyle name="Normal 53" xfId="1731" xr:uid="{00000000-0005-0000-0000-0000AD0D0000}"/>
    <cellStyle name="Normal 53 2" xfId="1732" xr:uid="{00000000-0005-0000-0000-0000AE0D0000}"/>
    <cellStyle name="Normal 53_Acq input" xfId="2245" xr:uid="{00000000-0005-0000-0000-0000AF0D0000}"/>
    <cellStyle name="Normal 54" xfId="1733" xr:uid="{00000000-0005-0000-0000-0000B00D0000}"/>
    <cellStyle name="Normal 54 2" xfId="1734" xr:uid="{00000000-0005-0000-0000-0000B10D0000}"/>
    <cellStyle name="Normal 54_Acq input" xfId="2246" xr:uid="{00000000-0005-0000-0000-0000B20D0000}"/>
    <cellStyle name="Normal 55" xfId="1735" xr:uid="{00000000-0005-0000-0000-0000B30D0000}"/>
    <cellStyle name="Normal 55 2" xfId="1736" xr:uid="{00000000-0005-0000-0000-0000B40D0000}"/>
    <cellStyle name="Normal 55 3" xfId="1737" xr:uid="{00000000-0005-0000-0000-0000B50D0000}"/>
    <cellStyle name="Normal 55_Acq input" xfId="2247" xr:uid="{00000000-0005-0000-0000-0000B60D0000}"/>
    <cellStyle name="Normal 56" xfId="1738" xr:uid="{00000000-0005-0000-0000-0000B70D0000}"/>
    <cellStyle name="Normal 56 2" xfId="1739" xr:uid="{00000000-0005-0000-0000-0000B80D0000}"/>
    <cellStyle name="Normal 56_Acq input" xfId="2248" xr:uid="{00000000-0005-0000-0000-0000B90D0000}"/>
    <cellStyle name="Normal 57" xfId="1740" xr:uid="{00000000-0005-0000-0000-0000BA0D0000}"/>
    <cellStyle name="Normal 57 2" xfId="1741" xr:uid="{00000000-0005-0000-0000-0000BB0D0000}"/>
    <cellStyle name="Normal 57_Acq input" xfId="2249" xr:uid="{00000000-0005-0000-0000-0000BC0D0000}"/>
    <cellStyle name="Normal 58" xfId="1742" xr:uid="{00000000-0005-0000-0000-0000BD0D0000}"/>
    <cellStyle name="Normal 58 2" xfId="1743" xr:uid="{00000000-0005-0000-0000-0000BE0D0000}"/>
    <cellStyle name="Normal 58_Acq input" xfId="2250" xr:uid="{00000000-0005-0000-0000-0000BF0D0000}"/>
    <cellStyle name="Normal 59" xfId="1744" xr:uid="{00000000-0005-0000-0000-0000C00D0000}"/>
    <cellStyle name="Normal 6" xfId="433" xr:uid="{00000000-0005-0000-0000-0000C10D0000}"/>
    <cellStyle name="Normal 6 10" xfId="3974" xr:uid="{00000000-0005-0000-0000-0000C20D0000}"/>
    <cellStyle name="Normal 6 10 10" xfId="3975" xr:uid="{00000000-0005-0000-0000-0000C30D0000}"/>
    <cellStyle name="Normal 6 10 10 10" xfId="3976" xr:uid="{00000000-0005-0000-0000-0000C40D0000}"/>
    <cellStyle name="Normal 6 10 10 11" xfId="3977" xr:uid="{00000000-0005-0000-0000-0000C50D0000}"/>
    <cellStyle name="Normal 6 10 10 12" xfId="3978" xr:uid="{00000000-0005-0000-0000-0000C60D0000}"/>
    <cellStyle name="Normal 6 10 10 13" xfId="3979" xr:uid="{00000000-0005-0000-0000-0000C70D0000}"/>
    <cellStyle name="Normal 6 10 10 14" xfId="3980" xr:uid="{00000000-0005-0000-0000-0000C80D0000}"/>
    <cellStyle name="Normal 6 10 10 15" xfId="3981" xr:uid="{00000000-0005-0000-0000-0000C90D0000}"/>
    <cellStyle name="Normal 6 10 10 16" xfId="3982" xr:uid="{00000000-0005-0000-0000-0000CA0D0000}"/>
    <cellStyle name="Normal 6 10 10 17" xfId="3983" xr:uid="{00000000-0005-0000-0000-0000CB0D0000}"/>
    <cellStyle name="Normal 6 10 10 18" xfId="3984" xr:uid="{00000000-0005-0000-0000-0000CC0D0000}"/>
    <cellStyle name="Normal 6 10 10 19" xfId="3985" xr:uid="{00000000-0005-0000-0000-0000CD0D0000}"/>
    <cellStyle name="Normal 6 10 10 2" xfId="3986" xr:uid="{00000000-0005-0000-0000-0000CE0D0000}"/>
    <cellStyle name="Normal 6 10 10 20" xfId="3987" xr:uid="{00000000-0005-0000-0000-0000CF0D0000}"/>
    <cellStyle name="Normal 6 10 10 21" xfId="3988" xr:uid="{00000000-0005-0000-0000-0000D00D0000}"/>
    <cellStyle name="Normal 6 10 10 22" xfId="3989" xr:uid="{00000000-0005-0000-0000-0000D10D0000}"/>
    <cellStyle name="Normal 6 10 10 23" xfId="3990" xr:uid="{00000000-0005-0000-0000-0000D20D0000}"/>
    <cellStyle name="Normal 6 10 10 24" xfId="3991" xr:uid="{00000000-0005-0000-0000-0000D30D0000}"/>
    <cellStyle name="Normal 6 10 10 25" xfId="3992" xr:uid="{00000000-0005-0000-0000-0000D40D0000}"/>
    <cellStyle name="Normal 6 10 10 26" xfId="3993" xr:uid="{00000000-0005-0000-0000-0000D50D0000}"/>
    <cellStyle name="Normal 6 10 10 3" xfId="3994" xr:uid="{00000000-0005-0000-0000-0000D60D0000}"/>
    <cellStyle name="Normal 6 10 10 4" xfId="3995" xr:uid="{00000000-0005-0000-0000-0000D70D0000}"/>
    <cellStyle name="Normal 6 10 10 5" xfId="3996" xr:uid="{00000000-0005-0000-0000-0000D80D0000}"/>
    <cellStyle name="Normal 6 10 10 6" xfId="3997" xr:uid="{00000000-0005-0000-0000-0000D90D0000}"/>
    <cellStyle name="Normal 6 10 10 7" xfId="3998" xr:uid="{00000000-0005-0000-0000-0000DA0D0000}"/>
    <cellStyle name="Normal 6 10 10 8" xfId="3999" xr:uid="{00000000-0005-0000-0000-0000DB0D0000}"/>
    <cellStyle name="Normal 6 10 10 9" xfId="4000" xr:uid="{00000000-0005-0000-0000-0000DC0D0000}"/>
    <cellStyle name="Normal 6 10 10_Manual Consol" xfId="4001" xr:uid="{00000000-0005-0000-0000-0000DD0D0000}"/>
    <cellStyle name="Normal 6 10 11" xfId="4002" xr:uid="{00000000-0005-0000-0000-0000DE0D0000}"/>
    <cellStyle name="Normal 6 10 12" xfId="4003" xr:uid="{00000000-0005-0000-0000-0000DF0D0000}"/>
    <cellStyle name="Normal 6 10 13" xfId="4004" xr:uid="{00000000-0005-0000-0000-0000E00D0000}"/>
    <cellStyle name="Normal 6 10 14" xfId="4005" xr:uid="{00000000-0005-0000-0000-0000E10D0000}"/>
    <cellStyle name="Normal 6 10 15" xfId="4006" xr:uid="{00000000-0005-0000-0000-0000E20D0000}"/>
    <cellStyle name="Normal 6 10 16" xfId="4007" xr:uid="{00000000-0005-0000-0000-0000E30D0000}"/>
    <cellStyle name="Normal 6 10 17" xfId="4008" xr:uid="{00000000-0005-0000-0000-0000E40D0000}"/>
    <cellStyle name="Normal 6 10 18" xfId="4009" xr:uid="{00000000-0005-0000-0000-0000E50D0000}"/>
    <cellStyle name="Normal 6 10 19" xfId="4010" xr:uid="{00000000-0005-0000-0000-0000E60D0000}"/>
    <cellStyle name="Normal 6 10 2" xfId="4011" xr:uid="{00000000-0005-0000-0000-0000E70D0000}"/>
    <cellStyle name="Normal 6 10 2 10" xfId="4012" xr:uid="{00000000-0005-0000-0000-0000E80D0000}"/>
    <cellStyle name="Normal 6 10 2 11" xfId="4013" xr:uid="{00000000-0005-0000-0000-0000E90D0000}"/>
    <cellStyle name="Normal 6 10 2 12" xfId="4014" xr:uid="{00000000-0005-0000-0000-0000EA0D0000}"/>
    <cellStyle name="Normal 6 10 2 13" xfId="4015" xr:uid="{00000000-0005-0000-0000-0000EB0D0000}"/>
    <cellStyle name="Normal 6 10 2 14" xfId="4016" xr:uid="{00000000-0005-0000-0000-0000EC0D0000}"/>
    <cellStyle name="Normal 6 10 2 15" xfId="4017" xr:uid="{00000000-0005-0000-0000-0000ED0D0000}"/>
    <cellStyle name="Normal 6 10 2 16" xfId="4018" xr:uid="{00000000-0005-0000-0000-0000EE0D0000}"/>
    <cellStyle name="Normal 6 10 2 17" xfId="4019" xr:uid="{00000000-0005-0000-0000-0000EF0D0000}"/>
    <cellStyle name="Normal 6 10 2 18" xfId="4020" xr:uid="{00000000-0005-0000-0000-0000F00D0000}"/>
    <cellStyle name="Normal 6 10 2 19" xfId="4021" xr:uid="{00000000-0005-0000-0000-0000F10D0000}"/>
    <cellStyle name="Normal 6 10 2 2" xfId="4022" xr:uid="{00000000-0005-0000-0000-0000F20D0000}"/>
    <cellStyle name="Normal 6 10 2 2 10" xfId="4023" xr:uid="{00000000-0005-0000-0000-0000F30D0000}"/>
    <cellStyle name="Normal 6 10 2 2 11" xfId="4024" xr:uid="{00000000-0005-0000-0000-0000F40D0000}"/>
    <cellStyle name="Normal 6 10 2 2 12" xfId="4025" xr:uid="{00000000-0005-0000-0000-0000F50D0000}"/>
    <cellStyle name="Normal 6 10 2 2 13" xfId="4026" xr:uid="{00000000-0005-0000-0000-0000F60D0000}"/>
    <cellStyle name="Normal 6 10 2 2 14" xfId="4027" xr:uid="{00000000-0005-0000-0000-0000F70D0000}"/>
    <cellStyle name="Normal 6 10 2 2 15" xfId="4028" xr:uid="{00000000-0005-0000-0000-0000F80D0000}"/>
    <cellStyle name="Normal 6 10 2 2 16" xfId="4029" xr:uid="{00000000-0005-0000-0000-0000F90D0000}"/>
    <cellStyle name="Normal 6 10 2 2 17" xfId="4030" xr:uid="{00000000-0005-0000-0000-0000FA0D0000}"/>
    <cellStyle name="Normal 6 10 2 2 18" xfId="4031" xr:uid="{00000000-0005-0000-0000-0000FB0D0000}"/>
    <cellStyle name="Normal 6 10 2 2 19" xfId="4032" xr:uid="{00000000-0005-0000-0000-0000FC0D0000}"/>
    <cellStyle name="Normal 6 10 2 2 2" xfId="4033" xr:uid="{00000000-0005-0000-0000-0000FD0D0000}"/>
    <cellStyle name="Normal 6 10 2 2 20" xfId="4034" xr:uid="{00000000-0005-0000-0000-0000FE0D0000}"/>
    <cellStyle name="Normal 6 10 2 2 21" xfId="4035" xr:uid="{00000000-0005-0000-0000-0000FF0D0000}"/>
    <cellStyle name="Normal 6 10 2 2 22" xfId="4036" xr:uid="{00000000-0005-0000-0000-0000000E0000}"/>
    <cellStyle name="Normal 6 10 2 2 23" xfId="4037" xr:uid="{00000000-0005-0000-0000-0000010E0000}"/>
    <cellStyle name="Normal 6 10 2 2 24" xfId="4038" xr:uid="{00000000-0005-0000-0000-0000020E0000}"/>
    <cellStyle name="Normal 6 10 2 2 25" xfId="4039" xr:uid="{00000000-0005-0000-0000-0000030E0000}"/>
    <cellStyle name="Normal 6 10 2 2 26" xfId="4040" xr:uid="{00000000-0005-0000-0000-0000040E0000}"/>
    <cellStyle name="Normal 6 10 2 2 3" xfId="4041" xr:uid="{00000000-0005-0000-0000-0000050E0000}"/>
    <cellStyle name="Normal 6 10 2 2 4" xfId="4042" xr:uid="{00000000-0005-0000-0000-0000060E0000}"/>
    <cellStyle name="Normal 6 10 2 2 5" xfId="4043" xr:uid="{00000000-0005-0000-0000-0000070E0000}"/>
    <cellStyle name="Normal 6 10 2 2 6" xfId="4044" xr:uid="{00000000-0005-0000-0000-0000080E0000}"/>
    <cellStyle name="Normal 6 10 2 2 7" xfId="4045" xr:uid="{00000000-0005-0000-0000-0000090E0000}"/>
    <cellStyle name="Normal 6 10 2 2 8" xfId="4046" xr:uid="{00000000-0005-0000-0000-00000A0E0000}"/>
    <cellStyle name="Normal 6 10 2 2 9" xfId="4047" xr:uid="{00000000-0005-0000-0000-00000B0E0000}"/>
    <cellStyle name="Normal 6 10 2 2_Manual Consol" xfId="4048" xr:uid="{00000000-0005-0000-0000-00000C0E0000}"/>
    <cellStyle name="Normal 6 10 2 20" xfId="4049" xr:uid="{00000000-0005-0000-0000-00000D0E0000}"/>
    <cellStyle name="Normal 6 10 2 21" xfId="4050" xr:uid="{00000000-0005-0000-0000-00000E0E0000}"/>
    <cellStyle name="Normal 6 10 2 22" xfId="4051" xr:uid="{00000000-0005-0000-0000-00000F0E0000}"/>
    <cellStyle name="Normal 6 10 2 23" xfId="4052" xr:uid="{00000000-0005-0000-0000-0000100E0000}"/>
    <cellStyle name="Normal 6 10 2 24" xfId="4053" xr:uid="{00000000-0005-0000-0000-0000110E0000}"/>
    <cellStyle name="Normal 6 10 2 25" xfId="4054" xr:uid="{00000000-0005-0000-0000-0000120E0000}"/>
    <cellStyle name="Normal 6 10 2 26" xfId="4055" xr:uid="{00000000-0005-0000-0000-0000130E0000}"/>
    <cellStyle name="Normal 6 10 2 27" xfId="4056" xr:uid="{00000000-0005-0000-0000-0000140E0000}"/>
    <cellStyle name="Normal 6 10 2 28" xfId="4057" xr:uid="{00000000-0005-0000-0000-0000150E0000}"/>
    <cellStyle name="Normal 6 10 2 29" xfId="4058" xr:uid="{00000000-0005-0000-0000-0000160E0000}"/>
    <cellStyle name="Normal 6 10 2 3" xfId="4059" xr:uid="{00000000-0005-0000-0000-0000170E0000}"/>
    <cellStyle name="Normal 6 10 2 3 10" xfId="4060" xr:uid="{00000000-0005-0000-0000-0000180E0000}"/>
    <cellStyle name="Normal 6 10 2 3 11" xfId="4061" xr:uid="{00000000-0005-0000-0000-0000190E0000}"/>
    <cellStyle name="Normal 6 10 2 3 12" xfId="4062" xr:uid="{00000000-0005-0000-0000-00001A0E0000}"/>
    <cellStyle name="Normal 6 10 2 3 13" xfId="4063" xr:uid="{00000000-0005-0000-0000-00001B0E0000}"/>
    <cellStyle name="Normal 6 10 2 3 14" xfId="4064" xr:uid="{00000000-0005-0000-0000-00001C0E0000}"/>
    <cellStyle name="Normal 6 10 2 3 15" xfId="4065" xr:uid="{00000000-0005-0000-0000-00001D0E0000}"/>
    <cellStyle name="Normal 6 10 2 3 16" xfId="4066" xr:uid="{00000000-0005-0000-0000-00001E0E0000}"/>
    <cellStyle name="Normal 6 10 2 3 17" xfId="4067" xr:uid="{00000000-0005-0000-0000-00001F0E0000}"/>
    <cellStyle name="Normal 6 10 2 3 18" xfId="4068" xr:uid="{00000000-0005-0000-0000-0000200E0000}"/>
    <cellStyle name="Normal 6 10 2 3 19" xfId="4069" xr:uid="{00000000-0005-0000-0000-0000210E0000}"/>
    <cellStyle name="Normal 6 10 2 3 2" xfId="4070" xr:uid="{00000000-0005-0000-0000-0000220E0000}"/>
    <cellStyle name="Normal 6 10 2 3 20" xfId="4071" xr:uid="{00000000-0005-0000-0000-0000230E0000}"/>
    <cellStyle name="Normal 6 10 2 3 21" xfId="4072" xr:uid="{00000000-0005-0000-0000-0000240E0000}"/>
    <cellStyle name="Normal 6 10 2 3 22" xfId="4073" xr:uid="{00000000-0005-0000-0000-0000250E0000}"/>
    <cellStyle name="Normal 6 10 2 3 23" xfId="4074" xr:uid="{00000000-0005-0000-0000-0000260E0000}"/>
    <cellStyle name="Normal 6 10 2 3 24" xfId="4075" xr:uid="{00000000-0005-0000-0000-0000270E0000}"/>
    <cellStyle name="Normal 6 10 2 3 25" xfId="4076" xr:uid="{00000000-0005-0000-0000-0000280E0000}"/>
    <cellStyle name="Normal 6 10 2 3 26" xfId="4077" xr:uid="{00000000-0005-0000-0000-0000290E0000}"/>
    <cellStyle name="Normal 6 10 2 3 3" xfId="4078" xr:uid="{00000000-0005-0000-0000-00002A0E0000}"/>
    <cellStyle name="Normal 6 10 2 3 4" xfId="4079" xr:uid="{00000000-0005-0000-0000-00002B0E0000}"/>
    <cellStyle name="Normal 6 10 2 3 5" xfId="4080" xr:uid="{00000000-0005-0000-0000-00002C0E0000}"/>
    <cellStyle name="Normal 6 10 2 3 6" xfId="4081" xr:uid="{00000000-0005-0000-0000-00002D0E0000}"/>
    <cellStyle name="Normal 6 10 2 3 7" xfId="4082" xr:uid="{00000000-0005-0000-0000-00002E0E0000}"/>
    <cellStyle name="Normal 6 10 2 3 8" xfId="4083" xr:uid="{00000000-0005-0000-0000-00002F0E0000}"/>
    <cellStyle name="Normal 6 10 2 3 9" xfId="4084" xr:uid="{00000000-0005-0000-0000-0000300E0000}"/>
    <cellStyle name="Normal 6 10 2 3_Manual Consol" xfId="4085" xr:uid="{00000000-0005-0000-0000-0000310E0000}"/>
    <cellStyle name="Normal 6 10 2 30" xfId="4086" xr:uid="{00000000-0005-0000-0000-0000320E0000}"/>
    <cellStyle name="Normal 6 10 2 31" xfId="4087" xr:uid="{00000000-0005-0000-0000-0000330E0000}"/>
    <cellStyle name="Normal 6 10 2 32" xfId="4088" xr:uid="{00000000-0005-0000-0000-0000340E0000}"/>
    <cellStyle name="Normal 6 10 2 33" xfId="4089" xr:uid="{00000000-0005-0000-0000-0000350E0000}"/>
    <cellStyle name="Normal 6 10 2 4" xfId="4090" xr:uid="{00000000-0005-0000-0000-0000360E0000}"/>
    <cellStyle name="Normal 6 10 2 4 10" xfId="4091" xr:uid="{00000000-0005-0000-0000-0000370E0000}"/>
    <cellStyle name="Normal 6 10 2 4 11" xfId="4092" xr:uid="{00000000-0005-0000-0000-0000380E0000}"/>
    <cellStyle name="Normal 6 10 2 4 12" xfId="4093" xr:uid="{00000000-0005-0000-0000-0000390E0000}"/>
    <cellStyle name="Normal 6 10 2 4 13" xfId="4094" xr:uid="{00000000-0005-0000-0000-00003A0E0000}"/>
    <cellStyle name="Normal 6 10 2 4 14" xfId="4095" xr:uid="{00000000-0005-0000-0000-00003B0E0000}"/>
    <cellStyle name="Normal 6 10 2 4 15" xfId="4096" xr:uid="{00000000-0005-0000-0000-00003C0E0000}"/>
    <cellStyle name="Normal 6 10 2 4 16" xfId="4097" xr:uid="{00000000-0005-0000-0000-00003D0E0000}"/>
    <cellStyle name="Normal 6 10 2 4 17" xfId="4098" xr:uid="{00000000-0005-0000-0000-00003E0E0000}"/>
    <cellStyle name="Normal 6 10 2 4 18" xfId="4099" xr:uid="{00000000-0005-0000-0000-00003F0E0000}"/>
    <cellStyle name="Normal 6 10 2 4 19" xfId="4100" xr:uid="{00000000-0005-0000-0000-0000400E0000}"/>
    <cellStyle name="Normal 6 10 2 4 2" xfId="4101" xr:uid="{00000000-0005-0000-0000-0000410E0000}"/>
    <cellStyle name="Normal 6 10 2 4 20" xfId="4102" xr:uid="{00000000-0005-0000-0000-0000420E0000}"/>
    <cellStyle name="Normal 6 10 2 4 21" xfId="4103" xr:uid="{00000000-0005-0000-0000-0000430E0000}"/>
    <cellStyle name="Normal 6 10 2 4 22" xfId="4104" xr:uid="{00000000-0005-0000-0000-0000440E0000}"/>
    <cellStyle name="Normal 6 10 2 4 23" xfId="4105" xr:uid="{00000000-0005-0000-0000-0000450E0000}"/>
    <cellStyle name="Normal 6 10 2 4 24" xfId="4106" xr:uid="{00000000-0005-0000-0000-0000460E0000}"/>
    <cellStyle name="Normal 6 10 2 4 25" xfId="4107" xr:uid="{00000000-0005-0000-0000-0000470E0000}"/>
    <cellStyle name="Normal 6 10 2 4 26" xfId="4108" xr:uid="{00000000-0005-0000-0000-0000480E0000}"/>
    <cellStyle name="Normal 6 10 2 4 3" xfId="4109" xr:uid="{00000000-0005-0000-0000-0000490E0000}"/>
    <cellStyle name="Normal 6 10 2 4 4" xfId="4110" xr:uid="{00000000-0005-0000-0000-00004A0E0000}"/>
    <cellStyle name="Normal 6 10 2 4 5" xfId="4111" xr:uid="{00000000-0005-0000-0000-00004B0E0000}"/>
    <cellStyle name="Normal 6 10 2 4 6" xfId="4112" xr:uid="{00000000-0005-0000-0000-00004C0E0000}"/>
    <cellStyle name="Normal 6 10 2 4 7" xfId="4113" xr:uid="{00000000-0005-0000-0000-00004D0E0000}"/>
    <cellStyle name="Normal 6 10 2 4 8" xfId="4114" xr:uid="{00000000-0005-0000-0000-00004E0E0000}"/>
    <cellStyle name="Normal 6 10 2 4 9" xfId="4115" xr:uid="{00000000-0005-0000-0000-00004F0E0000}"/>
    <cellStyle name="Normal 6 10 2 4_Manual Consol" xfId="4116" xr:uid="{00000000-0005-0000-0000-0000500E0000}"/>
    <cellStyle name="Normal 6 10 2 5" xfId="4117" xr:uid="{00000000-0005-0000-0000-0000510E0000}"/>
    <cellStyle name="Normal 6 10 2 5 10" xfId="4118" xr:uid="{00000000-0005-0000-0000-0000520E0000}"/>
    <cellStyle name="Normal 6 10 2 5 11" xfId="4119" xr:uid="{00000000-0005-0000-0000-0000530E0000}"/>
    <cellStyle name="Normal 6 10 2 5 12" xfId="4120" xr:uid="{00000000-0005-0000-0000-0000540E0000}"/>
    <cellStyle name="Normal 6 10 2 5 13" xfId="4121" xr:uid="{00000000-0005-0000-0000-0000550E0000}"/>
    <cellStyle name="Normal 6 10 2 5 14" xfId="4122" xr:uid="{00000000-0005-0000-0000-0000560E0000}"/>
    <cellStyle name="Normal 6 10 2 5 15" xfId="4123" xr:uid="{00000000-0005-0000-0000-0000570E0000}"/>
    <cellStyle name="Normal 6 10 2 5 16" xfId="4124" xr:uid="{00000000-0005-0000-0000-0000580E0000}"/>
    <cellStyle name="Normal 6 10 2 5 17" xfId="4125" xr:uid="{00000000-0005-0000-0000-0000590E0000}"/>
    <cellStyle name="Normal 6 10 2 5 18" xfId="4126" xr:uid="{00000000-0005-0000-0000-00005A0E0000}"/>
    <cellStyle name="Normal 6 10 2 5 19" xfId="4127" xr:uid="{00000000-0005-0000-0000-00005B0E0000}"/>
    <cellStyle name="Normal 6 10 2 5 2" xfId="4128" xr:uid="{00000000-0005-0000-0000-00005C0E0000}"/>
    <cellStyle name="Normal 6 10 2 5 20" xfId="4129" xr:uid="{00000000-0005-0000-0000-00005D0E0000}"/>
    <cellStyle name="Normal 6 10 2 5 21" xfId="4130" xr:uid="{00000000-0005-0000-0000-00005E0E0000}"/>
    <cellStyle name="Normal 6 10 2 5 22" xfId="4131" xr:uid="{00000000-0005-0000-0000-00005F0E0000}"/>
    <cellStyle name="Normal 6 10 2 5 23" xfId="4132" xr:uid="{00000000-0005-0000-0000-0000600E0000}"/>
    <cellStyle name="Normal 6 10 2 5 24" xfId="4133" xr:uid="{00000000-0005-0000-0000-0000610E0000}"/>
    <cellStyle name="Normal 6 10 2 5 25" xfId="4134" xr:uid="{00000000-0005-0000-0000-0000620E0000}"/>
    <cellStyle name="Normal 6 10 2 5 26" xfId="4135" xr:uid="{00000000-0005-0000-0000-0000630E0000}"/>
    <cellStyle name="Normal 6 10 2 5 3" xfId="4136" xr:uid="{00000000-0005-0000-0000-0000640E0000}"/>
    <cellStyle name="Normal 6 10 2 5 4" xfId="4137" xr:uid="{00000000-0005-0000-0000-0000650E0000}"/>
    <cellStyle name="Normal 6 10 2 5 5" xfId="4138" xr:uid="{00000000-0005-0000-0000-0000660E0000}"/>
    <cellStyle name="Normal 6 10 2 5 6" xfId="4139" xr:uid="{00000000-0005-0000-0000-0000670E0000}"/>
    <cellStyle name="Normal 6 10 2 5 7" xfId="4140" xr:uid="{00000000-0005-0000-0000-0000680E0000}"/>
    <cellStyle name="Normal 6 10 2 5 8" xfId="4141" xr:uid="{00000000-0005-0000-0000-0000690E0000}"/>
    <cellStyle name="Normal 6 10 2 5 9" xfId="4142" xr:uid="{00000000-0005-0000-0000-00006A0E0000}"/>
    <cellStyle name="Normal 6 10 2 5_Manual Consol" xfId="4143" xr:uid="{00000000-0005-0000-0000-00006B0E0000}"/>
    <cellStyle name="Normal 6 10 2 6" xfId="4144" xr:uid="{00000000-0005-0000-0000-00006C0E0000}"/>
    <cellStyle name="Normal 6 10 2 6 10" xfId="4145" xr:uid="{00000000-0005-0000-0000-00006D0E0000}"/>
    <cellStyle name="Normal 6 10 2 6 11" xfId="4146" xr:uid="{00000000-0005-0000-0000-00006E0E0000}"/>
    <cellStyle name="Normal 6 10 2 6 12" xfId="4147" xr:uid="{00000000-0005-0000-0000-00006F0E0000}"/>
    <cellStyle name="Normal 6 10 2 6 13" xfId="4148" xr:uid="{00000000-0005-0000-0000-0000700E0000}"/>
    <cellStyle name="Normal 6 10 2 6 14" xfId="4149" xr:uid="{00000000-0005-0000-0000-0000710E0000}"/>
    <cellStyle name="Normal 6 10 2 6 15" xfId="4150" xr:uid="{00000000-0005-0000-0000-0000720E0000}"/>
    <cellStyle name="Normal 6 10 2 6 16" xfId="4151" xr:uid="{00000000-0005-0000-0000-0000730E0000}"/>
    <cellStyle name="Normal 6 10 2 6 17" xfId="4152" xr:uid="{00000000-0005-0000-0000-0000740E0000}"/>
    <cellStyle name="Normal 6 10 2 6 18" xfId="4153" xr:uid="{00000000-0005-0000-0000-0000750E0000}"/>
    <cellStyle name="Normal 6 10 2 6 19" xfId="4154" xr:uid="{00000000-0005-0000-0000-0000760E0000}"/>
    <cellStyle name="Normal 6 10 2 6 2" xfId="4155" xr:uid="{00000000-0005-0000-0000-0000770E0000}"/>
    <cellStyle name="Normal 6 10 2 6 20" xfId="4156" xr:uid="{00000000-0005-0000-0000-0000780E0000}"/>
    <cellStyle name="Normal 6 10 2 6 21" xfId="4157" xr:uid="{00000000-0005-0000-0000-0000790E0000}"/>
    <cellStyle name="Normal 6 10 2 6 22" xfId="4158" xr:uid="{00000000-0005-0000-0000-00007A0E0000}"/>
    <cellStyle name="Normal 6 10 2 6 23" xfId="4159" xr:uid="{00000000-0005-0000-0000-00007B0E0000}"/>
    <cellStyle name="Normal 6 10 2 6 24" xfId="4160" xr:uid="{00000000-0005-0000-0000-00007C0E0000}"/>
    <cellStyle name="Normal 6 10 2 6 25" xfId="4161" xr:uid="{00000000-0005-0000-0000-00007D0E0000}"/>
    <cellStyle name="Normal 6 10 2 6 26" xfId="4162" xr:uid="{00000000-0005-0000-0000-00007E0E0000}"/>
    <cellStyle name="Normal 6 10 2 6 3" xfId="4163" xr:uid="{00000000-0005-0000-0000-00007F0E0000}"/>
    <cellStyle name="Normal 6 10 2 6 4" xfId="4164" xr:uid="{00000000-0005-0000-0000-0000800E0000}"/>
    <cellStyle name="Normal 6 10 2 6 5" xfId="4165" xr:uid="{00000000-0005-0000-0000-0000810E0000}"/>
    <cellStyle name="Normal 6 10 2 6 6" xfId="4166" xr:uid="{00000000-0005-0000-0000-0000820E0000}"/>
    <cellStyle name="Normal 6 10 2 6 7" xfId="4167" xr:uid="{00000000-0005-0000-0000-0000830E0000}"/>
    <cellStyle name="Normal 6 10 2 6 8" xfId="4168" xr:uid="{00000000-0005-0000-0000-0000840E0000}"/>
    <cellStyle name="Normal 6 10 2 6 9" xfId="4169" xr:uid="{00000000-0005-0000-0000-0000850E0000}"/>
    <cellStyle name="Normal 6 10 2 6_Manual Consol" xfId="4170" xr:uid="{00000000-0005-0000-0000-0000860E0000}"/>
    <cellStyle name="Normal 6 10 2 7" xfId="4171" xr:uid="{00000000-0005-0000-0000-0000870E0000}"/>
    <cellStyle name="Normal 6 10 2 7 10" xfId="4172" xr:uid="{00000000-0005-0000-0000-0000880E0000}"/>
    <cellStyle name="Normal 6 10 2 7 11" xfId="4173" xr:uid="{00000000-0005-0000-0000-0000890E0000}"/>
    <cellStyle name="Normal 6 10 2 7 12" xfId="4174" xr:uid="{00000000-0005-0000-0000-00008A0E0000}"/>
    <cellStyle name="Normal 6 10 2 7 13" xfId="4175" xr:uid="{00000000-0005-0000-0000-00008B0E0000}"/>
    <cellStyle name="Normal 6 10 2 7 14" xfId="4176" xr:uid="{00000000-0005-0000-0000-00008C0E0000}"/>
    <cellStyle name="Normal 6 10 2 7 15" xfId="4177" xr:uid="{00000000-0005-0000-0000-00008D0E0000}"/>
    <cellStyle name="Normal 6 10 2 7 16" xfId="4178" xr:uid="{00000000-0005-0000-0000-00008E0E0000}"/>
    <cellStyle name="Normal 6 10 2 7 17" xfId="4179" xr:uid="{00000000-0005-0000-0000-00008F0E0000}"/>
    <cellStyle name="Normal 6 10 2 7 18" xfId="4180" xr:uid="{00000000-0005-0000-0000-0000900E0000}"/>
    <cellStyle name="Normal 6 10 2 7 19" xfId="4181" xr:uid="{00000000-0005-0000-0000-0000910E0000}"/>
    <cellStyle name="Normal 6 10 2 7 2" xfId="4182" xr:uid="{00000000-0005-0000-0000-0000920E0000}"/>
    <cellStyle name="Normal 6 10 2 7 20" xfId="4183" xr:uid="{00000000-0005-0000-0000-0000930E0000}"/>
    <cellStyle name="Normal 6 10 2 7 21" xfId="4184" xr:uid="{00000000-0005-0000-0000-0000940E0000}"/>
    <cellStyle name="Normal 6 10 2 7 22" xfId="4185" xr:uid="{00000000-0005-0000-0000-0000950E0000}"/>
    <cellStyle name="Normal 6 10 2 7 23" xfId="4186" xr:uid="{00000000-0005-0000-0000-0000960E0000}"/>
    <cellStyle name="Normal 6 10 2 7 24" xfId="4187" xr:uid="{00000000-0005-0000-0000-0000970E0000}"/>
    <cellStyle name="Normal 6 10 2 7 25" xfId="4188" xr:uid="{00000000-0005-0000-0000-0000980E0000}"/>
    <cellStyle name="Normal 6 10 2 7 26" xfId="4189" xr:uid="{00000000-0005-0000-0000-0000990E0000}"/>
    <cellStyle name="Normal 6 10 2 7 3" xfId="4190" xr:uid="{00000000-0005-0000-0000-00009A0E0000}"/>
    <cellStyle name="Normal 6 10 2 7 4" xfId="4191" xr:uid="{00000000-0005-0000-0000-00009B0E0000}"/>
    <cellStyle name="Normal 6 10 2 7 5" xfId="4192" xr:uid="{00000000-0005-0000-0000-00009C0E0000}"/>
    <cellStyle name="Normal 6 10 2 7 6" xfId="4193" xr:uid="{00000000-0005-0000-0000-00009D0E0000}"/>
    <cellStyle name="Normal 6 10 2 7 7" xfId="4194" xr:uid="{00000000-0005-0000-0000-00009E0E0000}"/>
    <cellStyle name="Normal 6 10 2 7 8" xfId="4195" xr:uid="{00000000-0005-0000-0000-00009F0E0000}"/>
    <cellStyle name="Normal 6 10 2 7 9" xfId="4196" xr:uid="{00000000-0005-0000-0000-0000A00E0000}"/>
    <cellStyle name="Normal 6 10 2 7_Manual Consol" xfId="4197" xr:uid="{00000000-0005-0000-0000-0000A10E0000}"/>
    <cellStyle name="Normal 6 10 2 8" xfId="4198" xr:uid="{00000000-0005-0000-0000-0000A20E0000}"/>
    <cellStyle name="Normal 6 10 2 8 10" xfId="4199" xr:uid="{00000000-0005-0000-0000-0000A30E0000}"/>
    <cellStyle name="Normal 6 10 2 8 11" xfId="4200" xr:uid="{00000000-0005-0000-0000-0000A40E0000}"/>
    <cellStyle name="Normal 6 10 2 8 12" xfId="4201" xr:uid="{00000000-0005-0000-0000-0000A50E0000}"/>
    <cellStyle name="Normal 6 10 2 8 13" xfId="4202" xr:uid="{00000000-0005-0000-0000-0000A60E0000}"/>
    <cellStyle name="Normal 6 10 2 8 14" xfId="4203" xr:uid="{00000000-0005-0000-0000-0000A70E0000}"/>
    <cellStyle name="Normal 6 10 2 8 15" xfId="4204" xr:uid="{00000000-0005-0000-0000-0000A80E0000}"/>
    <cellStyle name="Normal 6 10 2 8 16" xfId="4205" xr:uid="{00000000-0005-0000-0000-0000A90E0000}"/>
    <cellStyle name="Normal 6 10 2 8 17" xfId="4206" xr:uid="{00000000-0005-0000-0000-0000AA0E0000}"/>
    <cellStyle name="Normal 6 10 2 8 18" xfId="4207" xr:uid="{00000000-0005-0000-0000-0000AB0E0000}"/>
    <cellStyle name="Normal 6 10 2 8 19" xfId="4208" xr:uid="{00000000-0005-0000-0000-0000AC0E0000}"/>
    <cellStyle name="Normal 6 10 2 8 2" xfId="4209" xr:uid="{00000000-0005-0000-0000-0000AD0E0000}"/>
    <cellStyle name="Normal 6 10 2 8 20" xfId="4210" xr:uid="{00000000-0005-0000-0000-0000AE0E0000}"/>
    <cellStyle name="Normal 6 10 2 8 21" xfId="4211" xr:uid="{00000000-0005-0000-0000-0000AF0E0000}"/>
    <cellStyle name="Normal 6 10 2 8 22" xfId="4212" xr:uid="{00000000-0005-0000-0000-0000B00E0000}"/>
    <cellStyle name="Normal 6 10 2 8 23" xfId="4213" xr:uid="{00000000-0005-0000-0000-0000B10E0000}"/>
    <cellStyle name="Normal 6 10 2 8 24" xfId="4214" xr:uid="{00000000-0005-0000-0000-0000B20E0000}"/>
    <cellStyle name="Normal 6 10 2 8 25" xfId="4215" xr:uid="{00000000-0005-0000-0000-0000B30E0000}"/>
    <cellStyle name="Normal 6 10 2 8 26" xfId="4216" xr:uid="{00000000-0005-0000-0000-0000B40E0000}"/>
    <cellStyle name="Normal 6 10 2 8 3" xfId="4217" xr:uid="{00000000-0005-0000-0000-0000B50E0000}"/>
    <cellStyle name="Normal 6 10 2 8 4" xfId="4218" xr:uid="{00000000-0005-0000-0000-0000B60E0000}"/>
    <cellStyle name="Normal 6 10 2 8 5" xfId="4219" xr:uid="{00000000-0005-0000-0000-0000B70E0000}"/>
    <cellStyle name="Normal 6 10 2 8 6" xfId="4220" xr:uid="{00000000-0005-0000-0000-0000B80E0000}"/>
    <cellStyle name="Normal 6 10 2 8 7" xfId="4221" xr:uid="{00000000-0005-0000-0000-0000B90E0000}"/>
    <cellStyle name="Normal 6 10 2 8 8" xfId="4222" xr:uid="{00000000-0005-0000-0000-0000BA0E0000}"/>
    <cellStyle name="Normal 6 10 2 8 9" xfId="4223" xr:uid="{00000000-0005-0000-0000-0000BB0E0000}"/>
    <cellStyle name="Normal 6 10 2 8_Manual Consol" xfId="4224" xr:uid="{00000000-0005-0000-0000-0000BC0E0000}"/>
    <cellStyle name="Normal 6 10 2 9" xfId="4225" xr:uid="{00000000-0005-0000-0000-0000BD0E0000}"/>
    <cellStyle name="Normal 6 10 2_Manual Consol" xfId="4226" xr:uid="{00000000-0005-0000-0000-0000BE0E0000}"/>
    <cellStyle name="Normal 6 10 20" xfId="4227" xr:uid="{00000000-0005-0000-0000-0000BF0E0000}"/>
    <cellStyle name="Normal 6 10 21" xfId="4228" xr:uid="{00000000-0005-0000-0000-0000C00E0000}"/>
    <cellStyle name="Normal 6 10 22" xfId="4229" xr:uid="{00000000-0005-0000-0000-0000C10E0000}"/>
    <cellStyle name="Normal 6 10 23" xfId="4230" xr:uid="{00000000-0005-0000-0000-0000C20E0000}"/>
    <cellStyle name="Normal 6 10 24" xfId="4231" xr:uid="{00000000-0005-0000-0000-0000C30E0000}"/>
    <cellStyle name="Normal 6 10 25" xfId="4232" xr:uid="{00000000-0005-0000-0000-0000C40E0000}"/>
    <cellStyle name="Normal 6 10 26" xfId="4233" xr:uid="{00000000-0005-0000-0000-0000C50E0000}"/>
    <cellStyle name="Normal 6 10 27" xfId="4234" xr:uid="{00000000-0005-0000-0000-0000C60E0000}"/>
    <cellStyle name="Normal 6 10 28" xfId="4235" xr:uid="{00000000-0005-0000-0000-0000C70E0000}"/>
    <cellStyle name="Normal 6 10 29" xfId="4236" xr:uid="{00000000-0005-0000-0000-0000C80E0000}"/>
    <cellStyle name="Normal 6 10 3" xfId="4237" xr:uid="{00000000-0005-0000-0000-0000C90E0000}"/>
    <cellStyle name="Normal 6 10 3 10" xfId="4238" xr:uid="{00000000-0005-0000-0000-0000CA0E0000}"/>
    <cellStyle name="Normal 6 10 3 11" xfId="4239" xr:uid="{00000000-0005-0000-0000-0000CB0E0000}"/>
    <cellStyle name="Normal 6 10 3 12" xfId="4240" xr:uid="{00000000-0005-0000-0000-0000CC0E0000}"/>
    <cellStyle name="Normal 6 10 3 13" xfId="4241" xr:uid="{00000000-0005-0000-0000-0000CD0E0000}"/>
    <cellStyle name="Normal 6 10 3 14" xfId="4242" xr:uid="{00000000-0005-0000-0000-0000CE0E0000}"/>
    <cellStyle name="Normal 6 10 3 15" xfId="4243" xr:uid="{00000000-0005-0000-0000-0000CF0E0000}"/>
    <cellStyle name="Normal 6 10 3 16" xfId="4244" xr:uid="{00000000-0005-0000-0000-0000D00E0000}"/>
    <cellStyle name="Normal 6 10 3 17" xfId="4245" xr:uid="{00000000-0005-0000-0000-0000D10E0000}"/>
    <cellStyle name="Normal 6 10 3 18" xfId="4246" xr:uid="{00000000-0005-0000-0000-0000D20E0000}"/>
    <cellStyle name="Normal 6 10 3 19" xfId="4247" xr:uid="{00000000-0005-0000-0000-0000D30E0000}"/>
    <cellStyle name="Normal 6 10 3 2" xfId="4248" xr:uid="{00000000-0005-0000-0000-0000D40E0000}"/>
    <cellStyle name="Normal 6 10 3 2 10" xfId="4249" xr:uid="{00000000-0005-0000-0000-0000D50E0000}"/>
    <cellStyle name="Normal 6 10 3 2 11" xfId="4250" xr:uid="{00000000-0005-0000-0000-0000D60E0000}"/>
    <cellStyle name="Normal 6 10 3 2 12" xfId="4251" xr:uid="{00000000-0005-0000-0000-0000D70E0000}"/>
    <cellStyle name="Normal 6 10 3 2 13" xfId="4252" xr:uid="{00000000-0005-0000-0000-0000D80E0000}"/>
    <cellStyle name="Normal 6 10 3 2 14" xfId="4253" xr:uid="{00000000-0005-0000-0000-0000D90E0000}"/>
    <cellStyle name="Normal 6 10 3 2 15" xfId="4254" xr:uid="{00000000-0005-0000-0000-0000DA0E0000}"/>
    <cellStyle name="Normal 6 10 3 2 16" xfId="4255" xr:uid="{00000000-0005-0000-0000-0000DB0E0000}"/>
    <cellStyle name="Normal 6 10 3 2 17" xfId="4256" xr:uid="{00000000-0005-0000-0000-0000DC0E0000}"/>
    <cellStyle name="Normal 6 10 3 2 18" xfId="4257" xr:uid="{00000000-0005-0000-0000-0000DD0E0000}"/>
    <cellStyle name="Normal 6 10 3 2 19" xfId="4258" xr:uid="{00000000-0005-0000-0000-0000DE0E0000}"/>
    <cellStyle name="Normal 6 10 3 2 2" xfId="4259" xr:uid="{00000000-0005-0000-0000-0000DF0E0000}"/>
    <cellStyle name="Normal 6 10 3 2 20" xfId="4260" xr:uid="{00000000-0005-0000-0000-0000E00E0000}"/>
    <cellStyle name="Normal 6 10 3 2 21" xfId="4261" xr:uid="{00000000-0005-0000-0000-0000E10E0000}"/>
    <cellStyle name="Normal 6 10 3 2 22" xfId="4262" xr:uid="{00000000-0005-0000-0000-0000E20E0000}"/>
    <cellStyle name="Normal 6 10 3 2 23" xfId="4263" xr:uid="{00000000-0005-0000-0000-0000E30E0000}"/>
    <cellStyle name="Normal 6 10 3 2 24" xfId="4264" xr:uid="{00000000-0005-0000-0000-0000E40E0000}"/>
    <cellStyle name="Normal 6 10 3 2 25" xfId="4265" xr:uid="{00000000-0005-0000-0000-0000E50E0000}"/>
    <cellStyle name="Normal 6 10 3 2 26" xfId="4266" xr:uid="{00000000-0005-0000-0000-0000E60E0000}"/>
    <cellStyle name="Normal 6 10 3 2 3" xfId="4267" xr:uid="{00000000-0005-0000-0000-0000E70E0000}"/>
    <cellStyle name="Normal 6 10 3 2 4" xfId="4268" xr:uid="{00000000-0005-0000-0000-0000E80E0000}"/>
    <cellStyle name="Normal 6 10 3 2 5" xfId="4269" xr:uid="{00000000-0005-0000-0000-0000E90E0000}"/>
    <cellStyle name="Normal 6 10 3 2 6" xfId="4270" xr:uid="{00000000-0005-0000-0000-0000EA0E0000}"/>
    <cellStyle name="Normal 6 10 3 2 7" xfId="4271" xr:uid="{00000000-0005-0000-0000-0000EB0E0000}"/>
    <cellStyle name="Normal 6 10 3 2 8" xfId="4272" xr:uid="{00000000-0005-0000-0000-0000EC0E0000}"/>
    <cellStyle name="Normal 6 10 3 2 9" xfId="4273" xr:uid="{00000000-0005-0000-0000-0000ED0E0000}"/>
    <cellStyle name="Normal 6 10 3 2_Manual Consol" xfId="4274" xr:uid="{00000000-0005-0000-0000-0000EE0E0000}"/>
    <cellStyle name="Normal 6 10 3 20" xfId="4275" xr:uid="{00000000-0005-0000-0000-0000EF0E0000}"/>
    <cellStyle name="Normal 6 10 3 21" xfId="4276" xr:uid="{00000000-0005-0000-0000-0000F00E0000}"/>
    <cellStyle name="Normal 6 10 3 22" xfId="4277" xr:uid="{00000000-0005-0000-0000-0000F10E0000}"/>
    <cellStyle name="Normal 6 10 3 23" xfId="4278" xr:uid="{00000000-0005-0000-0000-0000F20E0000}"/>
    <cellStyle name="Normal 6 10 3 24" xfId="4279" xr:uid="{00000000-0005-0000-0000-0000F30E0000}"/>
    <cellStyle name="Normal 6 10 3 25" xfId="4280" xr:uid="{00000000-0005-0000-0000-0000F40E0000}"/>
    <cellStyle name="Normal 6 10 3 26" xfId="4281" xr:uid="{00000000-0005-0000-0000-0000F50E0000}"/>
    <cellStyle name="Normal 6 10 3 27" xfId="4282" xr:uid="{00000000-0005-0000-0000-0000F60E0000}"/>
    <cellStyle name="Normal 6 10 3 3" xfId="4283" xr:uid="{00000000-0005-0000-0000-0000F70E0000}"/>
    <cellStyle name="Normal 6 10 3 4" xfId="4284" xr:uid="{00000000-0005-0000-0000-0000F80E0000}"/>
    <cellStyle name="Normal 6 10 3 5" xfId="4285" xr:uid="{00000000-0005-0000-0000-0000F90E0000}"/>
    <cellStyle name="Normal 6 10 3 6" xfId="4286" xr:uid="{00000000-0005-0000-0000-0000FA0E0000}"/>
    <cellStyle name="Normal 6 10 3 7" xfId="4287" xr:uid="{00000000-0005-0000-0000-0000FB0E0000}"/>
    <cellStyle name="Normal 6 10 3 8" xfId="4288" xr:uid="{00000000-0005-0000-0000-0000FC0E0000}"/>
    <cellStyle name="Normal 6 10 3 9" xfId="4289" xr:uid="{00000000-0005-0000-0000-0000FD0E0000}"/>
    <cellStyle name="Normal 6 10 3_Manual Consol" xfId="4290" xr:uid="{00000000-0005-0000-0000-0000FE0E0000}"/>
    <cellStyle name="Normal 6 10 30" xfId="4291" xr:uid="{00000000-0005-0000-0000-0000FF0E0000}"/>
    <cellStyle name="Normal 6 10 31" xfId="4292" xr:uid="{00000000-0005-0000-0000-0000000F0000}"/>
    <cellStyle name="Normal 6 10 32" xfId="4293" xr:uid="{00000000-0005-0000-0000-0000010F0000}"/>
    <cellStyle name="Normal 6 10 33" xfId="4294" xr:uid="{00000000-0005-0000-0000-0000020F0000}"/>
    <cellStyle name="Normal 6 10 34" xfId="4295" xr:uid="{00000000-0005-0000-0000-0000030F0000}"/>
    <cellStyle name="Normal 6 10 35" xfId="4296" xr:uid="{00000000-0005-0000-0000-0000040F0000}"/>
    <cellStyle name="Normal 6 10 4" xfId="4297" xr:uid="{00000000-0005-0000-0000-0000050F0000}"/>
    <cellStyle name="Normal 6 10 4 10" xfId="4298" xr:uid="{00000000-0005-0000-0000-0000060F0000}"/>
    <cellStyle name="Normal 6 10 4 11" xfId="4299" xr:uid="{00000000-0005-0000-0000-0000070F0000}"/>
    <cellStyle name="Normal 6 10 4 12" xfId="4300" xr:uid="{00000000-0005-0000-0000-0000080F0000}"/>
    <cellStyle name="Normal 6 10 4 13" xfId="4301" xr:uid="{00000000-0005-0000-0000-0000090F0000}"/>
    <cellStyle name="Normal 6 10 4 14" xfId="4302" xr:uid="{00000000-0005-0000-0000-00000A0F0000}"/>
    <cellStyle name="Normal 6 10 4 15" xfId="4303" xr:uid="{00000000-0005-0000-0000-00000B0F0000}"/>
    <cellStyle name="Normal 6 10 4 16" xfId="4304" xr:uid="{00000000-0005-0000-0000-00000C0F0000}"/>
    <cellStyle name="Normal 6 10 4 17" xfId="4305" xr:uid="{00000000-0005-0000-0000-00000D0F0000}"/>
    <cellStyle name="Normal 6 10 4 18" xfId="4306" xr:uid="{00000000-0005-0000-0000-00000E0F0000}"/>
    <cellStyle name="Normal 6 10 4 19" xfId="4307" xr:uid="{00000000-0005-0000-0000-00000F0F0000}"/>
    <cellStyle name="Normal 6 10 4 2" xfId="4308" xr:uid="{00000000-0005-0000-0000-0000100F0000}"/>
    <cellStyle name="Normal 6 10 4 2 10" xfId="4309" xr:uid="{00000000-0005-0000-0000-0000110F0000}"/>
    <cellStyle name="Normal 6 10 4 2 11" xfId="4310" xr:uid="{00000000-0005-0000-0000-0000120F0000}"/>
    <cellStyle name="Normal 6 10 4 2 12" xfId="4311" xr:uid="{00000000-0005-0000-0000-0000130F0000}"/>
    <cellStyle name="Normal 6 10 4 2 13" xfId="4312" xr:uid="{00000000-0005-0000-0000-0000140F0000}"/>
    <cellStyle name="Normal 6 10 4 2 14" xfId="4313" xr:uid="{00000000-0005-0000-0000-0000150F0000}"/>
    <cellStyle name="Normal 6 10 4 2 15" xfId="4314" xr:uid="{00000000-0005-0000-0000-0000160F0000}"/>
    <cellStyle name="Normal 6 10 4 2 16" xfId="4315" xr:uid="{00000000-0005-0000-0000-0000170F0000}"/>
    <cellStyle name="Normal 6 10 4 2 17" xfId="4316" xr:uid="{00000000-0005-0000-0000-0000180F0000}"/>
    <cellStyle name="Normal 6 10 4 2 18" xfId="4317" xr:uid="{00000000-0005-0000-0000-0000190F0000}"/>
    <cellStyle name="Normal 6 10 4 2 19" xfId="4318" xr:uid="{00000000-0005-0000-0000-00001A0F0000}"/>
    <cellStyle name="Normal 6 10 4 2 2" xfId="4319" xr:uid="{00000000-0005-0000-0000-00001B0F0000}"/>
    <cellStyle name="Normal 6 10 4 2 20" xfId="4320" xr:uid="{00000000-0005-0000-0000-00001C0F0000}"/>
    <cellStyle name="Normal 6 10 4 2 21" xfId="4321" xr:uid="{00000000-0005-0000-0000-00001D0F0000}"/>
    <cellStyle name="Normal 6 10 4 2 22" xfId="4322" xr:uid="{00000000-0005-0000-0000-00001E0F0000}"/>
    <cellStyle name="Normal 6 10 4 2 23" xfId="4323" xr:uid="{00000000-0005-0000-0000-00001F0F0000}"/>
    <cellStyle name="Normal 6 10 4 2 24" xfId="4324" xr:uid="{00000000-0005-0000-0000-0000200F0000}"/>
    <cellStyle name="Normal 6 10 4 2 25" xfId="4325" xr:uid="{00000000-0005-0000-0000-0000210F0000}"/>
    <cellStyle name="Normal 6 10 4 2 26" xfId="4326" xr:uid="{00000000-0005-0000-0000-0000220F0000}"/>
    <cellStyle name="Normal 6 10 4 2 3" xfId="4327" xr:uid="{00000000-0005-0000-0000-0000230F0000}"/>
    <cellStyle name="Normal 6 10 4 2 4" xfId="4328" xr:uid="{00000000-0005-0000-0000-0000240F0000}"/>
    <cellStyle name="Normal 6 10 4 2 5" xfId="4329" xr:uid="{00000000-0005-0000-0000-0000250F0000}"/>
    <cellStyle name="Normal 6 10 4 2 6" xfId="4330" xr:uid="{00000000-0005-0000-0000-0000260F0000}"/>
    <cellStyle name="Normal 6 10 4 2 7" xfId="4331" xr:uid="{00000000-0005-0000-0000-0000270F0000}"/>
    <cellStyle name="Normal 6 10 4 2 8" xfId="4332" xr:uid="{00000000-0005-0000-0000-0000280F0000}"/>
    <cellStyle name="Normal 6 10 4 2 9" xfId="4333" xr:uid="{00000000-0005-0000-0000-0000290F0000}"/>
    <cellStyle name="Normal 6 10 4 2_Manual Consol" xfId="4334" xr:uid="{00000000-0005-0000-0000-00002A0F0000}"/>
    <cellStyle name="Normal 6 10 4 20" xfId="4335" xr:uid="{00000000-0005-0000-0000-00002B0F0000}"/>
    <cellStyle name="Normal 6 10 4 21" xfId="4336" xr:uid="{00000000-0005-0000-0000-00002C0F0000}"/>
    <cellStyle name="Normal 6 10 4 22" xfId="4337" xr:uid="{00000000-0005-0000-0000-00002D0F0000}"/>
    <cellStyle name="Normal 6 10 4 23" xfId="4338" xr:uid="{00000000-0005-0000-0000-00002E0F0000}"/>
    <cellStyle name="Normal 6 10 4 24" xfId="4339" xr:uid="{00000000-0005-0000-0000-00002F0F0000}"/>
    <cellStyle name="Normal 6 10 4 25" xfId="4340" xr:uid="{00000000-0005-0000-0000-0000300F0000}"/>
    <cellStyle name="Normal 6 10 4 26" xfId="4341" xr:uid="{00000000-0005-0000-0000-0000310F0000}"/>
    <cellStyle name="Normal 6 10 4 27" xfId="4342" xr:uid="{00000000-0005-0000-0000-0000320F0000}"/>
    <cellStyle name="Normal 6 10 4 3" xfId="4343" xr:uid="{00000000-0005-0000-0000-0000330F0000}"/>
    <cellStyle name="Normal 6 10 4 4" xfId="4344" xr:uid="{00000000-0005-0000-0000-0000340F0000}"/>
    <cellStyle name="Normal 6 10 4 5" xfId="4345" xr:uid="{00000000-0005-0000-0000-0000350F0000}"/>
    <cellStyle name="Normal 6 10 4 6" xfId="4346" xr:uid="{00000000-0005-0000-0000-0000360F0000}"/>
    <cellStyle name="Normal 6 10 4 7" xfId="4347" xr:uid="{00000000-0005-0000-0000-0000370F0000}"/>
    <cellStyle name="Normal 6 10 4 8" xfId="4348" xr:uid="{00000000-0005-0000-0000-0000380F0000}"/>
    <cellStyle name="Normal 6 10 4 9" xfId="4349" xr:uid="{00000000-0005-0000-0000-0000390F0000}"/>
    <cellStyle name="Normal 6 10 4_Manual Consol" xfId="4350" xr:uid="{00000000-0005-0000-0000-00003A0F0000}"/>
    <cellStyle name="Normal 6 10 5" xfId="4351" xr:uid="{00000000-0005-0000-0000-00003B0F0000}"/>
    <cellStyle name="Normal 6 10 5 10" xfId="4352" xr:uid="{00000000-0005-0000-0000-00003C0F0000}"/>
    <cellStyle name="Normal 6 10 5 11" xfId="4353" xr:uid="{00000000-0005-0000-0000-00003D0F0000}"/>
    <cellStyle name="Normal 6 10 5 12" xfId="4354" xr:uid="{00000000-0005-0000-0000-00003E0F0000}"/>
    <cellStyle name="Normal 6 10 5 13" xfId="4355" xr:uid="{00000000-0005-0000-0000-00003F0F0000}"/>
    <cellStyle name="Normal 6 10 5 14" xfId="4356" xr:uid="{00000000-0005-0000-0000-0000400F0000}"/>
    <cellStyle name="Normal 6 10 5 15" xfId="4357" xr:uid="{00000000-0005-0000-0000-0000410F0000}"/>
    <cellStyle name="Normal 6 10 5 16" xfId="4358" xr:uid="{00000000-0005-0000-0000-0000420F0000}"/>
    <cellStyle name="Normal 6 10 5 17" xfId="4359" xr:uid="{00000000-0005-0000-0000-0000430F0000}"/>
    <cellStyle name="Normal 6 10 5 18" xfId="4360" xr:uid="{00000000-0005-0000-0000-0000440F0000}"/>
    <cellStyle name="Normal 6 10 5 19" xfId="4361" xr:uid="{00000000-0005-0000-0000-0000450F0000}"/>
    <cellStyle name="Normal 6 10 5 2" xfId="4362" xr:uid="{00000000-0005-0000-0000-0000460F0000}"/>
    <cellStyle name="Normal 6 10 5 20" xfId="4363" xr:uid="{00000000-0005-0000-0000-0000470F0000}"/>
    <cellStyle name="Normal 6 10 5 21" xfId="4364" xr:uid="{00000000-0005-0000-0000-0000480F0000}"/>
    <cellStyle name="Normal 6 10 5 22" xfId="4365" xr:uid="{00000000-0005-0000-0000-0000490F0000}"/>
    <cellStyle name="Normal 6 10 5 23" xfId="4366" xr:uid="{00000000-0005-0000-0000-00004A0F0000}"/>
    <cellStyle name="Normal 6 10 5 24" xfId="4367" xr:uid="{00000000-0005-0000-0000-00004B0F0000}"/>
    <cellStyle name="Normal 6 10 5 25" xfId="4368" xr:uid="{00000000-0005-0000-0000-00004C0F0000}"/>
    <cellStyle name="Normal 6 10 5 26" xfId="4369" xr:uid="{00000000-0005-0000-0000-00004D0F0000}"/>
    <cellStyle name="Normal 6 10 5 3" xfId="4370" xr:uid="{00000000-0005-0000-0000-00004E0F0000}"/>
    <cellStyle name="Normal 6 10 5 4" xfId="4371" xr:uid="{00000000-0005-0000-0000-00004F0F0000}"/>
    <cellStyle name="Normal 6 10 5 5" xfId="4372" xr:uid="{00000000-0005-0000-0000-0000500F0000}"/>
    <cellStyle name="Normal 6 10 5 6" xfId="4373" xr:uid="{00000000-0005-0000-0000-0000510F0000}"/>
    <cellStyle name="Normal 6 10 5 7" xfId="4374" xr:uid="{00000000-0005-0000-0000-0000520F0000}"/>
    <cellStyle name="Normal 6 10 5 8" xfId="4375" xr:uid="{00000000-0005-0000-0000-0000530F0000}"/>
    <cellStyle name="Normal 6 10 5 9" xfId="4376" xr:uid="{00000000-0005-0000-0000-0000540F0000}"/>
    <cellStyle name="Normal 6 10 5_Manual Consol" xfId="4377" xr:uid="{00000000-0005-0000-0000-0000550F0000}"/>
    <cellStyle name="Normal 6 10 6" xfId="4378" xr:uid="{00000000-0005-0000-0000-0000560F0000}"/>
    <cellStyle name="Normal 6 10 6 10" xfId="4379" xr:uid="{00000000-0005-0000-0000-0000570F0000}"/>
    <cellStyle name="Normal 6 10 6 11" xfId="4380" xr:uid="{00000000-0005-0000-0000-0000580F0000}"/>
    <cellStyle name="Normal 6 10 6 12" xfId="4381" xr:uid="{00000000-0005-0000-0000-0000590F0000}"/>
    <cellStyle name="Normal 6 10 6 13" xfId="4382" xr:uid="{00000000-0005-0000-0000-00005A0F0000}"/>
    <cellStyle name="Normal 6 10 6 14" xfId="4383" xr:uid="{00000000-0005-0000-0000-00005B0F0000}"/>
    <cellStyle name="Normal 6 10 6 15" xfId="4384" xr:uid="{00000000-0005-0000-0000-00005C0F0000}"/>
    <cellStyle name="Normal 6 10 6 16" xfId="4385" xr:uid="{00000000-0005-0000-0000-00005D0F0000}"/>
    <cellStyle name="Normal 6 10 6 17" xfId="4386" xr:uid="{00000000-0005-0000-0000-00005E0F0000}"/>
    <cellStyle name="Normal 6 10 6 18" xfId="4387" xr:uid="{00000000-0005-0000-0000-00005F0F0000}"/>
    <cellStyle name="Normal 6 10 6 19" xfId="4388" xr:uid="{00000000-0005-0000-0000-0000600F0000}"/>
    <cellStyle name="Normal 6 10 6 2" xfId="4389" xr:uid="{00000000-0005-0000-0000-0000610F0000}"/>
    <cellStyle name="Normal 6 10 6 20" xfId="4390" xr:uid="{00000000-0005-0000-0000-0000620F0000}"/>
    <cellStyle name="Normal 6 10 6 21" xfId="4391" xr:uid="{00000000-0005-0000-0000-0000630F0000}"/>
    <cellStyle name="Normal 6 10 6 22" xfId="4392" xr:uid="{00000000-0005-0000-0000-0000640F0000}"/>
    <cellStyle name="Normal 6 10 6 23" xfId="4393" xr:uid="{00000000-0005-0000-0000-0000650F0000}"/>
    <cellStyle name="Normal 6 10 6 24" xfId="4394" xr:uid="{00000000-0005-0000-0000-0000660F0000}"/>
    <cellStyle name="Normal 6 10 6 25" xfId="4395" xr:uid="{00000000-0005-0000-0000-0000670F0000}"/>
    <cellStyle name="Normal 6 10 6 26" xfId="4396" xr:uid="{00000000-0005-0000-0000-0000680F0000}"/>
    <cellStyle name="Normal 6 10 6 3" xfId="4397" xr:uid="{00000000-0005-0000-0000-0000690F0000}"/>
    <cellStyle name="Normal 6 10 6 4" xfId="4398" xr:uid="{00000000-0005-0000-0000-00006A0F0000}"/>
    <cellStyle name="Normal 6 10 6 5" xfId="4399" xr:uid="{00000000-0005-0000-0000-00006B0F0000}"/>
    <cellStyle name="Normal 6 10 6 6" xfId="4400" xr:uid="{00000000-0005-0000-0000-00006C0F0000}"/>
    <cellStyle name="Normal 6 10 6 7" xfId="4401" xr:uid="{00000000-0005-0000-0000-00006D0F0000}"/>
    <cellStyle name="Normal 6 10 6 8" xfId="4402" xr:uid="{00000000-0005-0000-0000-00006E0F0000}"/>
    <cellStyle name="Normal 6 10 6 9" xfId="4403" xr:uid="{00000000-0005-0000-0000-00006F0F0000}"/>
    <cellStyle name="Normal 6 10 6_Manual Consol" xfId="4404" xr:uid="{00000000-0005-0000-0000-0000700F0000}"/>
    <cellStyle name="Normal 6 10 7" xfId="4405" xr:uid="{00000000-0005-0000-0000-0000710F0000}"/>
    <cellStyle name="Normal 6 10 7 10" xfId="4406" xr:uid="{00000000-0005-0000-0000-0000720F0000}"/>
    <cellStyle name="Normal 6 10 7 11" xfId="4407" xr:uid="{00000000-0005-0000-0000-0000730F0000}"/>
    <cellStyle name="Normal 6 10 7 12" xfId="4408" xr:uid="{00000000-0005-0000-0000-0000740F0000}"/>
    <cellStyle name="Normal 6 10 7 13" xfId="4409" xr:uid="{00000000-0005-0000-0000-0000750F0000}"/>
    <cellStyle name="Normal 6 10 7 14" xfId="4410" xr:uid="{00000000-0005-0000-0000-0000760F0000}"/>
    <cellStyle name="Normal 6 10 7 15" xfId="4411" xr:uid="{00000000-0005-0000-0000-0000770F0000}"/>
    <cellStyle name="Normal 6 10 7 16" xfId="4412" xr:uid="{00000000-0005-0000-0000-0000780F0000}"/>
    <cellStyle name="Normal 6 10 7 17" xfId="4413" xr:uid="{00000000-0005-0000-0000-0000790F0000}"/>
    <cellStyle name="Normal 6 10 7 18" xfId="4414" xr:uid="{00000000-0005-0000-0000-00007A0F0000}"/>
    <cellStyle name="Normal 6 10 7 19" xfId="4415" xr:uid="{00000000-0005-0000-0000-00007B0F0000}"/>
    <cellStyle name="Normal 6 10 7 2" xfId="4416" xr:uid="{00000000-0005-0000-0000-00007C0F0000}"/>
    <cellStyle name="Normal 6 10 7 20" xfId="4417" xr:uid="{00000000-0005-0000-0000-00007D0F0000}"/>
    <cellStyle name="Normal 6 10 7 21" xfId="4418" xr:uid="{00000000-0005-0000-0000-00007E0F0000}"/>
    <cellStyle name="Normal 6 10 7 22" xfId="4419" xr:uid="{00000000-0005-0000-0000-00007F0F0000}"/>
    <cellStyle name="Normal 6 10 7 23" xfId="4420" xr:uid="{00000000-0005-0000-0000-0000800F0000}"/>
    <cellStyle name="Normal 6 10 7 24" xfId="4421" xr:uid="{00000000-0005-0000-0000-0000810F0000}"/>
    <cellStyle name="Normal 6 10 7 25" xfId="4422" xr:uid="{00000000-0005-0000-0000-0000820F0000}"/>
    <cellStyle name="Normal 6 10 7 26" xfId="4423" xr:uid="{00000000-0005-0000-0000-0000830F0000}"/>
    <cellStyle name="Normal 6 10 7 3" xfId="4424" xr:uid="{00000000-0005-0000-0000-0000840F0000}"/>
    <cellStyle name="Normal 6 10 7 4" xfId="4425" xr:uid="{00000000-0005-0000-0000-0000850F0000}"/>
    <cellStyle name="Normal 6 10 7 5" xfId="4426" xr:uid="{00000000-0005-0000-0000-0000860F0000}"/>
    <cellStyle name="Normal 6 10 7 6" xfId="4427" xr:uid="{00000000-0005-0000-0000-0000870F0000}"/>
    <cellStyle name="Normal 6 10 7 7" xfId="4428" xr:uid="{00000000-0005-0000-0000-0000880F0000}"/>
    <cellStyle name="Normal 6 10 7 8" xfId="4429" xr:uid="{00000000-0005-0000-0000-0000890F0000}"/>
    <cellStyle name="Normal 6 10 7 9" xfId="4430" xr:uid="{00000000-0005-0000-0000-00008A0F0000}"/>
    <cellStyle name="Normal 6 10 7_Manual Consol" xfId="4431" xr:uid="{00000000-0005-0000-0000-00008B0F0000}"/>
    <cellStyle name="Normal 6 10 8" xfId="4432" xr:uid="{00000000-0005-0000-0000-00008C0F0000}"/>
    <cellStyle name="Normal 6 10 8 10" xfId="4433" xr:uid="{00000000-0005-0000-0000-00008D0F0000}"/>
    <cellStyle name="Normal 6 10 8 11" xfId="4434" xr:uid="{00000000-0005-0000-0000-00008E0F0000}"/>
    <cellStyle name="Normal 6 10 8 12" xfId="4435" xr:uid="{00000000-0005-0000-0000-00008F0F0000}"/>
    <cellStyle name="Normal 6 10 8 13" xfId="4436" xr:uid="{00000000-0005-0000-0000-0000900F0000}"/>
    <cellStyle name="Normal 6 10 8 14" xfId="4437" xr:uid="{00000000-0005-0000-0000-0000910F0000}"/>
    <cellStyle name="Normal 6 10 8 15" xfId="4438" xr:uid="{00000000-0005-0000-0000-0000920F0000}"/>
    <cellStyle name="Normal 6 10 8 16" xfId="4439" xr:uid="{00000000-0005-0000-0000-0000930F0000}"/>
    <cellStyle name="Normal 6 10 8 17" xfId="4440" xr:uid="{00000000-0005-0000-0000-0000940F0000}"/>
    <cellStyle name="Normal 6 10 8 18" xfId="4441" xr:uid="{00000000-0005-0000-0000-0000950F0000}"/>
    <cellStyle name="Normal 6 10 8 19" xfId="4442" xr:uid="{00000000-0005-0000-0000-0000960F0000}"/>
    <cellStyle name="Normal 6 10 8 2" xfId="4443" xr:uid="{00000000-0005-0000-0000-0000970F0000}"/>
    <cellStyle name="Normal 6 10 8 20" xfId="4444" xr:uid="{00000000-0005-0000-0000-0000980F0000}"/>
    <cellStyle name="Normal 6 10 8 21" xfId="4445" xr:uid="{00000000-0005-0000-0000-0000990F0000}"/>
    <cellStyle name="Normal 6 10 8 22" xfId="4446" xr:uid="{00000000-0005-0000-0000-00009A0F0000}"/>
    <cellStyle name="Normal 6 10 8 23" xfId="4447" xr:uid="{00000000-0005-0000-0000-00009B0F0000}"/>
    <cellStyle name="Normal 6 10 8 24" xfId="4448" xr:uid="{00000000-0005-0000-0000-00009C0F0000}"/>
    <cellStyle name="Normal 6 10 8 25" xfId="4449" xr:uid="{00000000-0005-0000-0000-00009D0F0000}"/>
    <cellStyle name="Normal 6 10 8 26" xfId="4450" xr:uid="{00000000-0005-0000-0000-00009E0F0000}"/>
    <cellStyle name="Normal 6 10 8 3" xfId="4451" xr:uid="{00000000-0005-0000-0000-00009F0F0000}"/>
    <cellStyle name="Normal 6 10 8 4" xfId="4452" xr:uid="{00000000-0005-0000-0000-0000A00F0000}"/>
    <cellStyle name="Normal 6 10 8 5" xfId="4453" xr:uid="{00000000-0005-0000-0000-0000A10F0000}"/>
    <cellStyle name="Normal 6 10 8 6" xfId="4454" xr:uid="{00000000-0005-0000-0000-0000A20F0000}"/>
    <cellStyle name="Normal 6 10 8 7" xfId="4455" xr:uid="{00000000-0005-0000-0000-0000A30F0000}"/>
    <cellStyle name="Normal 6 10 8 8" xfId="4456" xr:uid="{00000000-0005-0000-0000-0000A40F0000}"/>
    <cellStyle name="Normal 6 10 8 9" xfId="4457" xr:uid="{00000000-0005-0000-0000-0000A50F0000}"/>
    <cellStyle name="Normal 6 10 8_Manual Consol" xfId="4458" xr:uid="{00000000-0005-0000-0000-0000A60F0000}"/>
    <cellStyle name="Normal 6 10 9" xfId="4459" xr:uid="{00000000-0005-0000-0000-0000A70F0000}"/>
    <cellStyle name="Normal 6 10 9 10" xfId="4460" xr:uid="{00000000-0005-0000-0000-0000A80F0000}"/>
    <cellStyle name="Normal 6 10 9 11" xfId="4461" xr:uid="{00000000-0005-0000-0000-0000A90F0000}"/>
    <cellStyle name="Normal 6 10 9 12" xfId="4462" xr:uid="{00000000-0005-0000-0000-0000AA0F0000}"/>
    <cellStyle name="Normal 6 10 9 13" xfId="4463" xr:uid="{00000000-0005-0000-0000-0000AB0F0000}"/>
    <cellStyle name="Normal 6 10 9 14" xfId="4464" xr:uid="{00000000-0005-0000-0000-0000AC0F0000}"/>
    <cellStyle name="Normal 6 10 9 15" xfId="4465" xr:uid="{00000000-0005-0000-0000-0000AD0F0000}"/>
    <cellStyle name="Normal 6 10 9 16" xfId="4466" xr:uid="{00000000-0005-0000-0000-0000AE0F0000}"/>
    <cellStyle name="Normal 6 10 9 17" xfId="4467" xr:uid="{00000000-0005-0000-0000-0000AF0F0000}"/>
    <cellStyle name="Normal 6 10 9 18" xfId="4468" xr:uid="{00000000-0005-0000-0000-0000B00F0000}"/>
    <cellStyle name="Normal 6 10 9 19" xfId="4469" xr:uid="{00000000-0005-0000-0000-0000B10F0000}"/>
    <cellStyle name="Normal 6 10 9 2" xfId="4470" xr:uid="{00000000-0005-0000-0000-0000B20F0000}"/>
    <cellStyle name="Normal 6 10 9 20" xfId="4471" xr:uid="{00000000-0005-0000-0000-0000B30F0000}"/>
    <cellStyle name="Normal 6 10 9 21" xfId="4472" xr:uid="{00000000-0005-0000-0000-0000B40F0000}"/>
    <cellStyle name="Normal 6 10 9 22" xfId="4473" xr:uid="{00000000-0005-0000-0000-0000B50F0000}"/>
    <cellStyle name="Normal 6 10 9 23" xfId="4474" xr:uid="{00000000-0005-0000-0000-0000B60F0000}"/>
    <cellStyle name="Normal 6 10 9 24" xfId="4475" xr:uid="{00000000-0005-0000-0000-0000B70F0000}"/>
    <cellStyle name="Normal 6 10 9 25" xfId="4476" xr:uid="{00000000-0005-0000-0000-0000B80F0000}"/>
    <cellStyle name="Normal 6 10 9 26" xfId="4477" xr:uid="{00000000-0005-0000-0000-0000B90F0000}"/>
    <cellStyle name="Normal 6 10 9 3" xfId="4478" xr:uid="{00000000-0005-0000-0000-0000BA0F0000}"/>
    <cellStyle name="Normal 6 10 9 4" xfId="4479" xr:uid="{00000000-0005-0000-0000-0000BB0F0000}"/>
    <cellStyle name="Normal 6 10 9 5" xfId="4480" xr:uid="{00000000-0005-0000-0000-0000BC0F0000}"/>
    <cellStyle name="Normal 6 10 9 6" xfId="4481" xr:uid="{00000000-0005-0000-0000-0000BD0F0000}"/>
    <cellStyle name="Normal 6 10 9 7" xfId="4482" xr:uid="{00000000-0005-0000-0000-0000BE0F0000}"/>
    <cellStyle name="Normal 6 10 9 8" xfId="4483" xr:uid="{00000000-0005-0000-0000-0000BF0F0000}"/>
    <cellStyle name="Normal 6 10 9 9" xfId="4484" xr:uid="{00000000-0005-0000-0000-0000C00F0000}"/>
    <cellStyle name="Normal 6 10 9_Manual Consol" xfId="4485" xr:uid="{00000000-0005-0000-0000-0000C10F0000}"/>
    <cellStyle name="Normal 6 10_Manual Consol" xfId="4486" xr:uid="{00000000-0005-0000-0000-0000C20F0000}"/>
    <cellStyle name="Normal 6 11" xfId="4487" xr:uid="{00000000-0005-0000-0000-0000C30F0000}"/>
    <cellStyle name="Normal 6 11 10" xfId="4488" xr:uid="{00000000-0005-0000-0000-0000C40F0000}"/>
    <cellStyle name="Normal 6 11 10 10" xfId="4489" xr:uid="{00000000-0005-0000-0000-0000C50F0000}"/>
    <cellStyle name="Normal 6 11 10 11" xfId="4490" xr:uid="{00000000-0005-0000-0000-0000C60F0000}"/>
    <cellStyle name="Normal 6 11 10 12" xfId="4491" xr:uid="{00000000-0005-0000-0000-0000C70F0000}"/>
    <cellStyle name="Normal 6 11 10 13" xfId="4492" xr:uid="{00000000-0005-0000-0000-0000C80F0000}"/>
    <cellStyle name="Normal 6 11 10 14" xfId="4493" xr:uid="{00000000-0005-0000-0000-0000C90F0000}"/>
    <cellStyle name="Normal 6 11 10 15" xfId="4494" xr:uid="{00000000-0005-0000-0000-0000CA0F0000}"/>
    <cellStyle name="Normal 6 11 10 16" xfId="4495" xr:uid="{00000000-0005-0000-0000-0000CB0F0000}"/>
    <cellStyle name="Normal 6 11 10 17" xfId="4496" xr:uid="{00000000-0005-0000-0000-0000CC0F0000}"/>
    <cellStyle name="Normal 6 11 10 18" xfId="4497" xr:uid="{00000000-0005-0000-0000-0000CD0F0000}"/>
    <cellStyle name="Normal 6 11 10 19" xfId="4498" xr:uid="{00000000-0005-0000-0000-0000CE0F0000}"/>
    <cellStyle name="Normal 6 11 10 2" xfId="4499" xr:uid="{00000000-0005-0000-0000-0000CF0F0000}"/>
    <cellStyle name="Normal 6 11 10 20" xfId="4500" xr:uid="{00000000-0005-0000-0000-0000D00F0000}"/>
    <cellStyle name="Normal 6 11 10 21" xfId="4501" xr:uid="{00000000-0005-0000-0000-0000D10F0000}"/>
    <cellStyle name="Normal 6 11 10 22" xfId="4502" xr:uid="{00000000-0005-0000-0000-0000D20F0000}"/>
    <cellStyle name="Normal 6 11 10 23" xfId="4503" xr:uid="{00000000-0005-0000-0000-0000D30F0000}"/>
    <cellStyle name="Normal 6 11 10 24" xfId="4504" xr:uid="{00000000-0005-0000-0000-0000D40F0000}"/>
    <cellStyle name="Normal 6 11 10 25" xfId="4505" xr:uid="{00000000-0005-0000-0000-0000D50F0000}"/>
    <cellStyle name="Normal 6 11 10 26" xfId="4506" xr:uid="{00000000-0005-0000-0000-0000D60F0000}"/>
    <cellStyle name="Normal 6 11 10 3" xfId="4507" xr:uid="{00000000-0005-0000-0000-0000D70F0000}"/>
    <cellStyle name="Normal 6 11 10 4" xfId="4508" xr:uid="{00000000-0005-0000-0000-0000D80F0000}"/>
    <cellStyle name="Normal 6 11 10 5" xfId="4509" xr:uid="{00000000-0005-0000-0000-0000D90F0000}"/>
    <cellStyle name="Normal 6 11 10 6" xfId="4510" xr:uid="{00000000-0005-0000-0000-0000DA0F0000}"/>
    <cellStyle name="Normal 6 11 10 7" xfId="4511" xr:uid="{00000000-0005-0000-0000-0000DB0F0000}"/>
    <cellStyle name="Normal 6 11 10 8" xfId="4512" xr:uid="{00000000-0005-0000-0000-0000DC0F0000}"/>
    <cellStyle name="Normal 6 11 10 9" xfId="4513" xr:uid="{00000000-0005-0000-0000-0000DD0F0000}"/>
    <cellStyle name="Normal 6 11 10_Manual Consol" xfId="4514" xr:uid="{00000000-0005-0000-0000-0000DE0F0000}"/>
    <cellStyle name="Normal 6 11 11" xfId="4515" xr:uid="{00000000-0005-0000-0000-0000DF0F0000}"/>
    <cellStyle name="Normal 6 11 12" xfId="4516" xr:uid="{00000000-0005-0000-0000-0000E00F0000}"/>
    <cellStyle name="Normal 6 11 13" xfId="4517" xr:uid="{00000000-0005-0000-0000-0000E10F0000}"/>
    <cellStyle name="Normal 6 11 14" xfId="4518" xr:uid="{00000000-0005-0000-0000-0000E20F0000}"/>
    <cellStyle name="Normal 6 11 15" xfId="4519" xr:uid="{00000000-0005-0000-0000-0000E30F0000}"/>
    <cellStyle name="Normal 6 11 16" xfId="4520" xr:uid="{00000000-0005-0000-0000-0000E40F0000}"/>
    <cellStyle name="Normal 6 11 17" xfId="4521" xr:uid="{00000000-0005-0000-0000-0000E50F0000}"/>
    <cellStyle name="Normal 6 11 18" xfId="4522" xr:uid="{00000000-0005-0000-0000-0000E60F0000}"/>
    <cellStyle name="Normal 6 11 19" xfId="4523" xr:uid="{00000000-0005-0000-0000-0000E70F0000}"/>
    <cellStyle name="Normal 6 11 2" xfId="4524" xr:uid="{00000000-0005-0000-0000-0000E80F0000}"/>
    <cellStyle name="Normal 6 11 2 10" xfId="4525" xr:uid="{00000000-0005-0000-0000-0000E90F0000}"/>
    <cellStyle name="Normal 6 11 2 11" xfId="4526" xr:uid="{00000000-0005-0000-0000-0000EA0F0000}"/>
    <cellStyle name="Normal 6 11 2 12" xfId="4527" xr:uid="{00000000-0005-0000-0000-0000EB0F0000}"/>
    <cellStyle name="Normal 6 11 2 13" xfId="4528" xr:uid="{00000000-0005-0000-0000-0000EC0F0000}"/>
    <cellStyle name="Normal 6 11 2 14" xfId="4529" xr:uid="{00000000-0005-0000-0000-0000ED0F0000}"/>
    <cellStyle name="Normal 6 11 2 15" xfId="4530" xr:uid="{00000000-0005-0000-0000-0000EE0F0000}"/>
    <cellStyle name="Normal 6 11 2 16" xfId="4531" xr:uid="{00000000-0005-0000-0000-0000EF0F0000}"/>
    <cellStyle name="Normal 6 11 2 17" xfId="4532" xr:uid="{00000000-0005-0000-0000-0000F00F0000}"/>
    <cellStyle name="Normal 6 11 2 18" xfId="4533" xr:uid="{00000000-0005-0000-0000-0000F10F0000}"/>
    <cellStyle name="Normal 6 11 2 19" xfId="4534" xr:uid="{00000000-0005-0000-0000-0000F20F0000}"/>
    <cellStyle name="Normal 6 11 2 2" xfId="4535" xr:uid="{00000000-0005-0000-0000-0000F30F0000}"/>
    <cellStyle name="Normal 6 11 2 2 10" xfId="4536" xr:uid="{00000000-0005-0000-0000-0000F40F0000}"/>
    <cellStyle name="Normal 6 11 2 2 11" xfId="4537" xr:uid="{00000000-0005-0000-0000-0000F50F0000}"/>
    <cellStyle name="Normal 6 11 2 2 12" xfId="4538" xr:uid="{00000000-0005-0000-0000-0000F60F0000}"/>
    <cellStyle name="Normal 6 11 2 2 13" xfId="4539" xr:uid="{00000000-0005-0000-0000-0000F70F0000}"/>
    <cellStyle name="Normal 6 11 2 2 14" xfId="4540" xr:uid="{00000000-0005-0000-0000-0000F80F0000}"/>
    <cellStyle name="Normal 6 11 2 2 15" xfId="4541" xr:uid="{00000000-0005-0000-0000-0000F90F0000}"/>
    <cellStyle name="Normal 6 11 2 2 16" xfId="4542" xr:uid="{00000000-0005-0000-0000-0000FA0F0000}"/>
    <cellStyle name="Normal 6 11 2 2 17" xfId="4543" xr:uid="{00000000-0005-0000-0000-0000FB0F0000}"/>
    <cellStyle name="Normal 6 11 2 2 18" xfId="4544" xr:uid="{00000000-0005-0000-0000-0000FC0F0000}"/>
    <cellStyle name="Normal 6 11 2 2 19" xfId="4545" xr:uid="{00000000-0005-0000-0000-0000FD0F0000}"/>
    <cellStyle name="Normal 6 11 2 2 2" xfId="4546" xr:uid="{00000000-0005-0000-0000-0000FE0F0000}"/>
    <cellStyle name="Normal 6 11 2 2 20" xfId="4547" xr:uid="{00000000-0005-0000-0000-0000FF0F0000}"/>
    <cellStyle name="Normal 6 11 2 2 21" xfId="4548" xr:uid="{00000000-0005-0000-0000-000000100000}"/>
    <cellStyle name="Normal 6 11 2 2 22" xfId="4549" xr:uid="{00000000-0005-0000-0000-000001100000}"/>
    <cellStyle name="Normal 6 11 2 2 23" xfId="4550" xr:uid="{00000000-0005-0000-0000-000002100000}"/>
    <cellStyle name="Normal 6 11 2 2 24" xfId="4551" xr:uid="{00000000-0005-0000-0000-000003100000}"/>
    <cellStyle name="Normal 6 11 2 2 25" xfId="4552" xr:uid="{00000000-0005-0000-0000-000004100000}"/>
    <cellStyle name="Normal 6 11 2 2 26" xfId="4553" xr:uid="{00000000-0005-0000-0000-000005100000}"/>
    <cellStyle name="Normal 6 11 2 2 3" xfId="4554" xr:uid="{00000000-0005-0000-0000-000006100000}"/>
    <cellStyle name="Normal 6 11 2 2 4" xfId="4555" xr:uid="{00000000-0005-0000-0000-000007100000}"/>
    <cellStyle name="Normal 6 11 2 2 5" xfId="4556" xr:uid="{00000000-0005-0000-0000-000008100000}"/>
    <cellStyle name="Normal 6 11 2 2 6" xfId="4557" xr:uid="{00000000-0005-0000-0000-000009100000}"/>
    <cellStyle name="Normal 6 11 2 2 7" xfId="4558" xr:uid="{00000000-0005-0000-0000-00000A100000}"/>
    <cellStyle name="Normal 6 11 2 2 8" xfId="4559" xr:uid="{00000000-0005-0000-0000-00000B100000}"/>
    <cellStyle name="Normal 6 11 2 2 9" xfId="4560" xr:uid="{00000000-0005-0000-0000-00000C100000}"/>
    <cellStyle name="Normal 6 11 2 2_Manual Consol" xfId="4561" xr:uid="{00000000-0005-0000-0000-00000D100000}"/>
    <cellStyle name="Normal 6 11 2 20" xfId="4562" xr:uid="{00000000-0005-0000-0000-00000E100000}"/>
    <cellStyle name="Normal 6 11 2 21" xfId="4563" xr:uid="{00000000-0005-0000-0000-00000F100000}"/>
    <cellStyle name="Normal 6 11 2 22" xfId="4564" xr:uid="{00000000-0005-0000-0000-000010100000}"/>
    <cellStyle name="Normal 6 11 2 23" xfId="4565" xr:uid="{00000000-0005-0000-0000-000011100000}"/>
    <cellStyle name="Normal 6 11 2 24" xfId="4566" xr:uid="{00000000-0005-0000-0000-000012100000}"/>
    <cellStyle name="Normal 6 11 2 25" xfId="4567" xr:uid="{00000000-0005-0000-0000-000013100000}"/>
    <cellStyle name="Normal 6 11 2 26" xfId="4568" xr:uid="{00000000-0005-0000-0000-000014100000}"/>
    <cellStyle name="Normal 6 11 2 27" xfId="4569" xr:uid="{00000000-0005-0000-0000-000015100000}"/>
    <cellStyle name="Normal 6 11 2 28" xfId="4570" xr:uid="{00000000-0005-0000-0000-000016100000}"/>
    <cellStyle name="Normal 6 11 2 29" xfId="4571" xr:uid="{00000000-0005-0000-0000-000017100000}"/>
    <cellStyle name="Normal 6 11 2 3" xfId="4572" xr:uid="{00000000-0005-0000-0000-000018100000}"/>
    <cellStyle name="Normal 6 11 2 3 10" xfId="4573" xr:uid="{00000000-0005-0000-0000-000019100000}"/>
    <cellStyle name="Normal 6 11 2 3 11" xfId="4574" xr:uid="{00000000-0005-0000-0000-00001A100000}"/>
    <cellStyle name="Normal 6 11 2 3 12" xfId="4575" xr:uid="{00000000-0005-0000-0000-00001B100000}"/>
    <cellStyle name="Normal 6 11 2 3 13" xfId="4576" xr:uid="{00000000-0005-0000-0000-00001C100000}"/>
    <cellStyle name="Normal 6 11 2 3 14" xfId="4577" xr:uid="{00000000-0005-0000-0000-00001D100000}"/>
    <cellStyle name="Normal 6 11 2 3 15" xfId="4578" xr:uid="{00000000-0005-0000-0000-00001E100000}"/>
    <cellStyle name="Normal 6 11 2 3 16" xfId="4579" xr:uid="{00000000-0005-0000-0000-00001F100000}"/>
    <cellStyle name="Normal 6 11 2 3 17" xfId="4580" xr:uid="{00000000-0005-0000-0000-000020100000}"/>
    <cellStyle name="Normal 6 11 2 3 18" xfId="4581" xr:uid="{00000000-0005-0000-0000-000021100000}"/>
    <cellStyle name="Normal 6 11 2 3 19" xfId="4582" xr:uid="{00000000-0005-0000-0000-000022100000}"/>
    <cellStyle name="Normal 6 11 2 3 2" xfId="4583" xr:uid="{00000000-0005-0000-0000-000023100000}"/>
    <cellStyle name="Normal 6 11 2 3 20" xfId="4584" xr:uid="{00000000-0005-0000-0000-000024100000}"/>
    <cellStyle name="Normal 6 11 2 3 21" xfId="4585" xr:uid="{00000000-0005-0000-0000-000025100000}"/>
    <cellStyle name="Normal 6 11 2 3 22" xfId="4586" xr:uid="{00000000-0005-0000-0000-000026100000}"/>
    <cellStyle name="Normal 6 11 2 3 23" xfId="4587" xr:uid="{00000000-0005-0000-0000-000027100000}"/>
    <cellStyle name="Normal 6 11 2 3 24" xfId="4588" xr:uid="{00000000-0005-0000-0000-000028100000}"/>
    <cellStyle name="Normal 6 11 2 3 25" xfId="4589" xr:uid="{00000000-0005-0000-0000-000029100000}"/>
    <cellStyle name="Normal 6 11 2 3 26" xfId="4590" xr:uid="{00000000-0005-0000-0000-00002A100000}"/>
    <cellStyle name="Normal 6 11 2 3 3" xfId="4591" xr:uid="{00000000-0005-0000-0000-00002B100000}"/>
    <cellStyle name="Normal 6 11 2 3 4" xfId="4592" xr:uid="{00000000-0005-0000-0000-00002C100000}"/>
    <cellStyle name="Normal 6 11 2 3 5" xfId="4593" xr:uid="{00000000-0005-0000-0000-00002D100000}"/>
    <cellStyle name="Normal 6 11 2 3 6" xfId="4594" xr:uid="{00000000-0005-0000-0000-00002E100000}"/>
    <cellStyle name="Normal 6 11 2 3 7" xfId="4595" xr:uid="{00000000-0005-0000-0000-00002F100000}"/>
    <cellStyle name="Normal 6 11 2 3 8" xfId="4596" xr:uid="{00000000-0005-0000-0000-000030100000}"/>
    <cellStyle name="Normal 6 11 2 3 9" xfId="4597" xr:uid="{00000000-0005-0000-0000-000031100000}"/>
    <cellStyle name="Normal 6 11 2 3_Manual Consol" xfId="4598" xr:uid="{00000000-0005-0000-0000-000032100000}"/>
    <cellStyle name="Normal 6 11 2 30" xfId="4599" xr:uid="{00000000-0005-0000-0000-000033100000}"/>
    <cellStyle name="Normal 6 11 2 31" xfId="4600" xr:uid="{00000000-0005-0000-0000-000034100000}"/>
    <cellStyle name="Normal 6 11 2 32" xfId="4601" xr:uid="{00000000-0005-0000-0000-000035100000}"/>
    <cellStyle name="Normal 6 11 2 33" xfId="4602" xr:uid="{00000000-0005-0000-0000-000036100000}"/>
    <cellStyle name="Normal 6 11 2 4" xfId="4603" xr:uid="{00000000-0005-0000-0000-000037100000}"/>
    <cellStyle name="Normal 6 11 2 4 10" xfId="4604" xr:uid="{00000000-0005-0000-0000-000038100000}"/>
    <cellStyle name="Normal 6 11 2 4 11" xfId="4605" xr:uid="{00000000-0005-0000-0000-000039100000}"/>
    <cellStyle name="Normal 6 11 2 4 12" xfId="4606" xr:uid="{00000000-0005-0000-0000-00003A100000}"/>
    <cellStyle name="Normal 6 11 2 4 13" xfId="4607" xr:uid="{00000000-0005-0000-0000-00003B100000}"/>
    <cellStyle name="Normal 6 11 2 4 14" xfId="4608" xr:uid="{00000000-0005-0000-0000-00003C100000}"/>
    <cellStyle name="Normal 6 11 2 4 15" xfId="4609" xr:uid="{00000000-0005-0000-0000-00003D100000}"/>
    <cellStyle name="Normal 6 11 2 4 16" xfId="4610" xr:uid="{00000000-0005-0000-0000-00003E100000}"/>
    <cellStyle name="Normal 6 11 2 4 17" xfId="4611" xr:uid="{00000000-0005-0000-0000-00003F100000}"/>
    <cellStyle name="Normal 6 11 2 4 18" xfId="4612" xr:uid="{00000000-0005-0000-0000-000040100000}"/>
    <cellStyle name="Normal 6 11 2 4 19" xfId="4613" xr:uid="{00000000-0005-0000-0000-000041100000}"/>
    <cellStyle name="Normal 6 11 2 4 2" xfId="4614" xr:uid="{00000000-0005-0000-0000-000042100000}"/>
    <cellStyle name="Normal 6 11 2 4 20" xfId="4615" xr:uid="{00000000-0005-0000-0000-000043100000}"/>
    <cellStyle name="Normal 6 11 2 4 21" xfId="4616" xr:uid="{00000000-0005-0000-0000-000044100000}"/>
    <cellStyle name="Normal 6 11 2 4 22" xfId="4617" xr:uid="{00000000-0005-0000-0000-000045100000}"/>
    <cellStyle name="Normal 6 11 2 4 23" xfId="4618" xr:uid="{00000000-0005-0000-0000-000046100000}"/>
    <cellStyle name="Normal 6 11 2 4 24" xfId="4619" xr:uid="{00000000-0005-0000-0000-000047100000}"/>
    <cellStyle name="Normal 6 11 2 4 25" xfId="4620" xr:uid="{00000000-0005-0000-0000-000048100000}"/>
    <cellStyle name="Normal 6 11 2 4 26" xfId="4621" xr:uid="{00000000-0005-0000-0000-000049100000}"/>
    <cellStyle name="Normal 6 11 2 4 3" xfId="4622" xr:uid="{00000000-0005-0000-0000-00004A100000}"/>
    <cellStyle name="Normal 6 11 2 4 4" xfId="4623" xr:uid="{00000000-0005-0000-0000-00004B100000}"/>
    <cellStyle name="Normal 6 11 2 4 5" xfId="4624" xr:uid="{00000000-0005-0000-0000-00004C100000}"/>
    <cellStyle name="Normal 6 11 2 4 6" xfId="4625" xr:uid="{00000000-0005-0000-0000-00004D100000}"/>
    <cellStyle name="Normal 6 11 2 4 7" xfId="4626" xr:uid="{00000000-0005-0000-0000-00004E100000}"/>
    <cellStyle name="Normal 6 11 2 4 8" xfId="4627" xr:uid="{00000000-0005-0000-0000-00004F100000}"/>
    <cellStyle name="Normal 6 11 2 4 9" xfId="4628" xr:uid="{00000000-0005-0000-0000-000050100000}"/>
    <cellStyle name="Normal 6 11 2 4_Manual Consol" xfId="4629" xr:uid="{00000000-0005-0000-0000-000051100000}"/>
    <cellStyle name="Normal 6 11 2 5" xfId="4630" xr:uid="{00000000-0005-0000-0000-000052100000}"/>
    <cellStyle name="Normal 6 11 2 5 10" xfId="4631" xr:uid="{00000000-0005-0000-0000-000053100000}"/>
    <cellStyle name="Normal 6 11 2 5 11" xfId="4632" xr:uid="{00000000-0005-0000-0000-000054100000}"/>
    <cellStyle name="Normal 6 11 2 5 12" xfId="4633" xr:uid="{00000000-0005-0000-0000-000055100000}"/>
    <cellStyle name="Normal 6 11 2 5 13" xfId="4634" xr:uid="{00000000-0005-0000-0000-000056100000}"/>
    <cellStyle name="Normal 6 11 2 5 14" xfId="4635" xr:uid="{00000000-0005-0000-0000-000057100000}"/>
    <cellStyle name="Normal 6 11 2 5 15" xfId="4636" xr:uid="{00000000-0005-0000-0000-000058100000}"/>
    <cellStyle name="Normal 6 11 2 5 16" xfId="4637" xr:uid="{00000000-0005-0000-0000-000059100000}"/>
    <cellStyle name="Normal 6 11 2 5 17" xfId="4638" xr:uid="{00000000-0005-0000-0000-00005A100000}"/>
    <cellStyle name="Normal 6 11 2 5 18" xfId="4639" xr:uid="{00000000-0005-0000-0000-00005B100000}"/>
    <cellStyle name="Normal 6 11 2 5 19" xfId="4640" xr:uid="{00000000-0005-0000-0000-00005C100000}"/>
    <cellStyle name="Normal 6 11 2 5 2" xfId="4641" xr:uid="{00000000-0005-0000-0000-00005D100000}"/>
    <cellStyle name="Normal 6 11 2 5 20" xfId="4642" xr:uid="{00000000-0005-0000-0000-00005E100000}"/>
    <cellStyle name="Normal 6 11 2 5 21" xfId="4643" xr:uid="{00000000-0005-0000-0000-00005F100000}"/>
    <cellStyle name="Normal 6 11 2 5 22" xfId="4644" xr:uid="{00000000-0005-0000-0000-000060100000}"/>
    <cellStyle name="Normal 6 11 2 5 23" xfId="4645" xr:uid="{00000000-0005-0000-0000-000061100000}"/>
    <cellStyle name="Normal 6 11 2 5 24" xfId="4646" xr:uid="{00000000-0005-0000-0000-000062100000}"/>
    <cellStyle name="Normal 6 11 2 5 25" xfId="4647" xr:uid="{00000000-0005-0000-0000-000063100000}"/>
    <cellStyle name="Normal 6 11 2 5 26" xfId="4648" xr:uid="{00000000-0005-0000-0000-000064100000}"/>
    <cellStyle name="Normal 6 11 2 5 3" xfId="4649" xr:uid="{00000000-0005-0000-0000-000065100000}"/>
    <cellStyle name="Normal 6 11 2 5 4" xfId="4650" xr:uid="{00000000-0005-0000-0000-000066100000}"/>
    <cellStyle name="Normal 6 11 2 5 5" xfId="4651" xr:uid="{00000000-0005-0000-0000-000067100000}"/>
    <cellStyle name="Normal 6 11 2 5 6" xfId="4652" xr:uid="{00000000-0005-0000-0000-000068100000}"/>
    <cellStyle name="Normal 6 11 2 5 7" xfId="4653" xr:uid="{00000000-0005-0000-0000-000069100000}"/>
    <cellStyle name="Normal 6 11 2 5 8" xfId="4654" xr:uid="{00000000-0005-0000-0000-00006A100000}"/>
    <cellStyle name="Normal 6 11 2 5 9" xfId="4655" xr:uid="{00000000-0005-0000-0000-00006B100000}"/>
    <cellStyle name="Normal 6 11 2 5_Manual Consol" xfId="4656" xr:uid="{00000000-0005-0000-0000-00006C100000}"/>
    <cellStyle name="Normal 6 11 2 6" xfId="4657" xr:uid="{00000000-0005-0000-0000-00006D100000}"/>
    <cellStyle name="Normal 6 11 2 6 10" xfId="4658" xr:uid="{00000000-0005-0000-0000-00006E100000}"/>
    <cellStyle name="Normal 6 11 2 6 11" xfId="4659" xr:uid="{00000000-0005-0000-0000-00006F100000}"/>
    <cellStyle name="Normal 6 11 2 6 12" xfId="4660" xr:uid="{00000000-0005-0000-0000-000070100000}"/>
    <cellStyle name="Normal 6 11 2 6 13" xfId="4661" xr:uid="{00000000-0005-0000-0000-000071100000}"/>
    <cellStyle name="Normal 6 11 2 6 14" xfId="4662" xr:uid="{00000000-0005-0000-0000-000072100000}"/>
    <cellStyle name="Normal 6 11 2 6 15" xfId="4663" xr:uid="{00000000-0005-0000-0000-000073100000}"/>
    <cellStyle name="Normal 6 11 2 6 16" xfId="4664" xr:uid="{00000000-0005-0000-0000-000074100000}"/>
    <cellStyle name="Normal 6 11 2 6 17" xfId="4665" xr:uid="{00000000-0005-0000-0000-000075100000}"/>
    <cellStyle name="Normal 6 11 2 6 18" xfId="4666" xr:uid="{00000000-0005-0000-0000-000076100000}"/>
    <cellStyle name="Normal 6 11 2 6 19" xfId="4667" xr:uid="{00000000-0005-0000-0000-000077100000}"/>
    <cellStyle name="Normal 6 11 2 6 2" xfId="4668" xr:uid="{00000000-0005-0000-0000-000078100000}"/>
    <cellStyle name="Normal 6 11 2 6 20" xfId="4669" xr:uid="{00000000-0005-0000-0000-000079100000}"/>
    <cellStyle name="Normal 6 11 2 6 21" xfId="4670" xr:uid="{00000000-0005-0000-0000-00007A100000}"/>
    <cellStyle name="Normal 6 11 2 6 22" xfId="4671" xr:uid="{00000000-0005-0000-0000-00007B100000}"/>
    <cellStyle name="Normal 6 11 2 6 23" xfId="4672" xr:uid="{00000000-0005-0000-0000-00007C100000}"/>
    <cellStyle name="Normal 6 11 2 6 24" xfId="4673" xr:uid="{00000000-0005-0000-0000-00007D100000}"/>
    <cellStyle name="Normal 6 11 2 6 25" xfId="4674" xr:uid="{00000000-0005-0000-0000-00007E100000}"/>
    <cellStyle name="Normal 6 11 2 6 26" xfId="4675" xr:uid="{00000000-0005-0000-0000-00007F100000}"/>
    <cellStyle name="Normal 6 11 2 6 3" xfId="4676" xr:uid="{00000000-0005-0000-0000-000080100000}"/>
    <cellStyle name="Normal 6 11 2 6 4" xfId="4677" xr:uid="{00000000-0005-0000-0000-000081100000}"/>
    <cellStyle name="Normal 6 11 2 6 5" xfId="4678" xr:uid="{00000000-0005-0000-0000-000082100000}"/>
    <cellStyle name="Normal 6 11 2 6 6" xfId="4679" xr:uid="{00000000-0005-0000-0000-000083100000}"/>
    <cellStyle name="Normal 6 11 2 6 7" xfId="4680" xr:uid="{00000000-0005-0000-0000-000084100000}"/>
    <cellStyle name="Normal 6 11 2 6 8" xfId="4681" xr:uid="{00000000-0005-0000-0000-000085100000}"/>
    <cellStyle name="Normal 6 11 2 6 9" xfId="4682" xr:uid="{00000000-0005-0000-0000-000086100000}"/>
    <cellStyle name="Normal 6 11 2 6_Manual Consol" xfId="4683" xr:uid="{00000000-0005-0000-0000-000087100000}"/>
    <cellStyle name="Normal 6 11 2 7" xfId="4684" xr:uid="{00000000-0005-0000-0000-000088100000}"/>
    <cellStyle name="Normal 6 11 2 7 10" xfId="4685" xr:uid="{00000000-0005-0000-0000-000089100000}"/>
    <cellStyle name="Normal 6 11 2 7 11" xfId="4686" xr:uid="{00000000-0005-0000-0000-00008A100000}"/>
    <cellStyle name="Normal 6 11 2 7 12" xfId="4687" xr:uid="{00000000-0005-0000-0000-00008B100000}"/>
    <cellStyle name="Normal 6 11 2 7 13" xfId="4688" xr:uid="{00000000-0005-0000-0000-00008C100000}"/>
    <cellStyle name="Normal 6 11 2 7 14" xfId="4689" xr:uid="{00000000-0005-0000-0000-00008D100000}"/>
    <cellStyle name="Normal 6 11 2 7 15" xfId="4690" xr:uid="{00000000-0005-0000-0000-00008E100000}"/>
    <cellStyle name="Normal 6 11 2 7 16" xfId="4691" xr:uid="{00000000-0005-0000-0000-00008F100000}"/>
    <cellStyle name="Normal 6 11 2 7 17" xfId="4692" xr:uid="{00000000-0005-0000-0000-000090100000}"/>
    <cellStyle name="Normal 6 11 2 7 18" xfId="4693" xr:uid="{00000000-0005-0000-0000-000091100000}"/>
    <cellStyle name="Normal 6 11 2 7 19" xfId="4694" xr:uid="{00000000-0005-0000-0000-000092100000}"/>
    <cellStyle name="Normal 6 11 2 7 2" xfId="4695" xr:uid="{00000000-0005-0000-0000-000093100000}"/>
    <cellStyle name="Normal 6 11 2 7 20" xfId="4696" xr:uid="{00000000-0005-0000-0000-000094100000}"/>
    <cellStyle name="Normal 6 11 2 7 21" xfId="4697" xr:uid="{00000000-0005-0000-0000-000095100000}"/>
    <cellStyle name="Normal 6 11 2 7 22" xfId="4698" xr:uid="{00000000-0005-0000-0000-000096100000}"/>
    <cellStyle name="Normal 6 11 2 7 23" xfId="4699" xr:uid="{00000000-0005-0000-0000-000097100000}"/>
    <cellStyle name="Normal 6 11 2 7 24" xfId="4700" xr:uid="{00000000-0005-0000-0000-000098100000}"/>
    <cellStyle name="Normal 6 11 2 7 25" xfId="4701" xr:uid="{00000000-0005-0000-0000-000099100000}"/>
    <cellStyle name="Normal 6 11 2 7 26" xfId="4702" xr:uid="{00000000-0005-0000-0000-00009A100000}"/>
    <cellStyle name="Normal 6 11 2 7 3" xfId="4703" xr:uid="{00000000-0005-0000-0000-00009B100000}"/>
    <cellStyle name="Normal 6 11 2 7 4" xfId="4704" xr:uid="{00000000-0005-0000-0000-00009C100000}"/>
    <cellStyle name="Normal 6 11 2 7 5" xfId="4705" xr:uid="{00000000-0005-0000-0000-00009D100000}"/>
    <cellStyle name="Normal 6 11 2 7 6" xfId="4706" xr:uid="{00000000-0005-0000-0000-00009E100000}"/>
    <cellStyle name="Normal 6 11 2 7 7" xfId="4707" xr:uid="{00000000-0005-0000-0000-00009F100000}"/>
    <cellStyle name="Normal 6 11 2 7 8" xfId="4708" xr:uid="{00000000-0005-0000-0000-0000A0100000}"/>
    <cellStyle name="Normal 6 11 2 7 9" xfId="4709" xr:uid="{00000000-0005-0000-0000-0000A1100000}"/>
    <cellStyle name="Normal 6 11 2 7_Manual Consol" xfId="4710" xr:uid="{00000000-0005-0000-0000-0000A2100000}"/>
    <cellStyle name="Normal 6 11 2 8" xfId="4711" xr:uid="{00000000-0005-0000-0000-0000A3100000}"/>
    <cellStyle name="Normal 6 11 2 8 10" xfId="4712" xr:uid="{00000000-0005-0000-0000-0000A4100000}"/>
    <cellStyle name="Normal 6 11 2 8 11" xfId="4713" xr:uid="{00000000-0005-0000-0000-0000A5100000}"/>
    <cellStyle name="Normal 6 11 2 8 12" xfId="4714" xr:uid="{00000000-0005-0000-0000-0000A6100000}"/>
    <cellStyle name="Normal 6 11 2 8 13" xfId="4715" xr:uid="{00000000-0005-0000-0000-0000A7100000}"/>
    <cellStyle name="Normal 6 11 2 8 14" xfId="4716" xr:uid="{00000000-0005-0000-0000-0000A8100000}"/>
    <cellStyle name="Normal 6 11 2 8 15" xfId="4717" xr:uid="{00000000-0005-0000-0000-0000A9100000}"/>
    <cellStyle name="Normal 6 11 2 8 16" xfId="4718" xr:uid="{00000000-0005-0000-0000-0000AA100000}"/>
    <cellStyle name="Normal 6 11 2 8 17" xfId="4719" xr:uid="{00000000-0005-0000-0000-0000AB100000}"/>
    <cellStyle name="Normal 6 11 2 8 18" xfId="4720" xr:uid="{00000000-0005-0000-0000-0000AC100000}"/>
    <cellStyle name="Normal 6 11 2 8 19" xfId="4721" xr:uid="{00000000-0005-0000-0000-0000AD100000}"/>
    <cellStyle name="Normal 6 11 2 8 2" xfId="4722" xr:uid="{00000000-0005-0000-0000-0000AE100000}"/>
    <cellStyle name="Normal 6 11 2 8 20" xfId="4723" xr:uid="{00000000-0005-0000-0000-0000AF100000}"/>
    <cellStyle name="Normal 6 11 2 8 21" xfId="4724" xr:uid="{00000000-0005-0000-0000-0000B0100000}"/>
    <cellStyle name="Normal 6 11 2 8 22" xfId="4725" xr:uid="{00000000-0005-0000-0000-0000B1100000}"/>
    <cellStyle name="Normal 6 11 2 8 23" xfId="4726" xr:uid="{00000000-0005-0000-0000-0000B2100000}"/>
    <cellStyle name="Normal 6 11 2 8 24" xfId="4727" xr:uid="{00000000-0005-0000-0000-0000B3100000}"/>
    <cellStyle name="Normal 6 11 2 8 25" xfId="4728" xr:uid="{00000000-0005-0000-0000-0000B4100000}"/>
    <cellStyle name="Normal 6 11 2 8 26" xfId="4729" xr:uid="{00000000-0005-0000-0000-0000B5100000}"/>
    <cellStyle name="Normal 6 11 2 8 3" xfId="4730" xr:uid="{00000000-0005-0000-0000-0000B6100000}"/>
    <cellStyle name="Normal 6 11 2 8 4" xfId="4731" xr:uid="{00000000-0005-0000-0000-0000B7100000}"/>
    <cellStyle name="Normal 6 11 2 8 5" xfId="4732" xr:uid="{00000000-0005-0000-0000-0000B8100000}"/>
    <cellStyle name="Normal 6 11 2 8 6" xfId="4733" xr:uid="{00000000-0005-0000-0000-0000B9100000}"/>
    <cellStyle name="Normal 6 11 2 8 7" xfId="4734" xr:uid="{00000000-0005-0000-0000-0000BA100000}"/>
    <cellStyle name="Normal 6 11 2 8 8" xfId="4735" xr:uid="{00000000-0005-0000-0000-0000BB100000}"/>
    <cellStyle name="Normal 6 11 2 8 9" xfId="4736" xr:uid="{00000000-0005-0000-0000-0000BC100000}"/>
    <cellStyle name="Normal 6 11 2 8_Manual Consol" xfId="4737" xr:uid="{00000000-0005-0000-0000-0000BD100000}"/>
    <cellStyle name="Normal 6 11 2 9" xfId="4738" xr:uid="{00000000-0005-0000-0000-0000BE100000}"/>
    <cellStyle name="Normal 6 11 2_Manual Consol" xfId="4739" xr:uid="{00000000-0005-0000-0000-0000BF100000}"/>
    <cellStyle name="Normal 6 11 20" xfId="4740" xr:uid="{00000000-0005-0000-0000-0000C0100000}"/>
    <cellStyle name="Normal 6 11 21" xfId="4741" xr:uid="{00000000-0005-0000-0000-0000C1100000}"/>
    <cellStyle name="Normal 6 11 22" xfId="4742" xr:uid="{00000000-0005-0000-0000-0000C2100000}"/>
    <cellStyle name="Normal 6 11 23" xfId="4743" xr:uid="{00000000-0005-0000-0000-0000C3100000}"/>
    <cellStyle name="Normal 6 11 24" xfId="4744" xr:uid="{00000000-0005-0000-0000-0000C4100000}"/>
    <cellStyle name="Normal 6 11 25" xfId="4745" xr:uid="{00000000-0005-0000-0000-0000C5100000}"/>
    <cellStyle name="Normal 6 11 26" xfId="4746" xr:uid="{00000000-0005-0000-0000-0000C6100000}"/>
    <cellStyle name="Normal 6 11 27" xfId="4747" xr:uid="{00000000-0005-0000-0000-0000C7100000}"/>
    <cellStyle name="Normal 6 11 28" xfId="4748" xr:uid="{00000000-0005-0000-0000-0000C8100000}"/>
    <cellStyle name="Normal 6 11 29" xfId="4749" xr:uid="{00000000-0005-0000-0000-0000C9100000}"/>
    <cellStyle name="Normal 6 11 3" xfId="4750" xr:uid="{00000000-0005-0000-0000-0000CA100000}"/>
    <cellStyle name="Normal 6 11 3 10" xfId="4751" xr:uid="{00000000-0005-0000-0000-0000CB100000}"/>
    <cellStyle name="Normal 6 11 3 11" xfId="4752" xr:uid="{00000000-0005-0000-0000-0000CC100000}"/>
    <cellStyle name="Normal 6 11 3 12" xfId="4753" xr:uid="{00000000-0005-0000-0000-0000CD100000}"/>
    <cellStyle name="Normal 6 11 3 13" xfId="4754" xr:uid="{00000000-0005-0000-0000-0000CE100000}"/>
    <cellStyle name="Normal 6 11 3 14" xfId="4755" xr:uid="{00000000-0005-0000-0000-0000CF100000}"/>
    <cellStyle name="Normal 6 11 3 15" xfId="4756" xr:uid="{00000000-0005-0000-0000-0000D0100000}"/>
    <cellStyle name="Normal 6 11 3 16" xfId="4757" xr:uid="{00000000-0005-0000-0000-0000D1100000}"/>
    <cellStyle name="Normal 6 11 3 17" xfId="4758" xr:uid="{00000000-0005-0000-0000-0000D2100000}"/>
    <cellStyle name="Normal 6 11 3 18" xfId="4759" xr:uid="{00000000-0005-0000-0000-0000D3100000}"/>
    <cellStyle name="Normal 6 11 3 19" xfId="4760" xr:uid="{00000000-0005-0000-0000-0000D4100000}"/>
    <cellStyle name="Normal 6 11 3 2" xfId="4761" xr:uid="{00000000-0005-0000-0000-0000D5100000}"/>
    <cellStyle name="Normal 6 11 3 2 10" xfId="4762" xr:uid="{00000000-0005-0000-0000-0000D6100000}"/>
    <cellStyle name="Normal 6 11 3 2 11" xfId="4763" xr:uid="{00000000-0005-0000-0000-0000D7100000}"/>
    <cellStyle name="Normal 6 11 3 2 12" xfId="4764" xr:uid="{00000000-0005-0000-0000-0000D8100000}"/>
    <cellStyle name="Normal 6 11 3 2 13" xfId="4765" xr:uid="{00000000-0005-0000-0000-0000D9100000}"/>
    <cellStyle name="Normal 6 11 3 2 14" xfId="4766" xr:uid="{00000000-0005-0000-0000-0000DA100000}"/>
    <cellStyle name="Normal 6 11 3 2 15" xfId="4767" xr:uid="{00000000-0005-0000-0000-0000DB100000}"/>
    <cellStyle name="Normal 6 11 3 2 16" xfId="4768" xr:uid="{00000000-0005-0000-0000-0000DC100000}"/>
    <cellStyle name="Normal 6 11 3 2 17" xfId="4769" xr:uid="{00000000-0005-0000-0000-0000DD100000}"/>
    <cellStyle name="Normal 6 11 3 2 18" xfId="4770" xr:uid="{00000000-0005-0000-0000-0000DE100000}"/>
    <cellStyle name="Normal 6 11 3 2 19" xfId="4771" xr:uid="{00000000-0005-0000-0000-0000DF100000}"/>
    <cellStyle name="Normal 6 11 3 2 2" xfId="4772" xr:uid="{00000000-0005-0000-0000-0000E0100000}"/>
    <cellStyle name="Normal 6 11 3 2 20" xfId="4773" xr:uid="{00000000-0005-0000-0000-0000E1100000}"/>
    <cellStyle name="Normal 6 11 3 2 21" xfId="4774" xr:uid="{00000000-0005-0000-0000-0000E2100000}"/>
    <cellStyle name="Normal 6 11 3 2 22" xfId="4775" xr:uid="{00000000-0005-0000-0000-0000E3100000}"/>
    <cellStyle name="Normal 6 11 3 2 23" xfId="4776" xr:uid="{00000000-0005-0000-0000-0000E4100000}"/>
    <cellStyle name="Normal 6 11 3 2 24" xfId="4777" xr:uid="{00000000-0005-0000-0000-0000E5100000}"/>
    <cellStyle name="Normal 6 11 3 2 25" xfId="4778" xr:uid="{00000000-0005-0000-0000-0000E6100000}"/>
    <cellStyle name="Normal 6 11 3 2 26" xfId="4779" xr:uid="{00000000-0005-0000-0000-0000E7100000}"/>
    <cellStyle name="Normal 6 11 3 2 3" xfId="4780" xr:uid="{00000000-0005-0000-0000-0000E8100000}"/>
    <cellStyle name="Normal 6 11 3 2 4" xfId="4781" xr:uid="{00000000-0005-0000-0000-0000E9100000}"/>
    <cellStyle name="Normal 6 11 3 2 5" xfId="4782" xr:uid="{00000000-0005-0000-0000-0000EA100000}"/>
    <cellStyle name="Normal 6 11 3 2 6" xfId="4783" xr:uid="{00000000-0005-0000-0000-0000EB100000}"/>
    <cellStyle name="Normal 6 11 3 2 7" xfId="4784" xr:uid="{00000000-0005-0000-0000-0000EC100000}"/>
    <cellStyle name="Normal 6 11 3 2 8" xfId="4785" xr:uid="{00000000-0005-0000-0000-0000ED100000}"/>
    <cellStyle name="Normal 6 11 3 2 9" xfId="4786" xr:uid="{00000000-0005-0000-0000-0000EE100000}"/>
    <cellStyle name="Normal 6 11 3 2_Manual Consol" xfId="4787" xr:uid="{00000000-0005-0000-0000-0000EF100000}"/>
    <cellStyle name="Normal 6 11 3 20" xfId="4788" xr:uid="{00000000-0005-0000-0000-0000F0100000}"/>
    <cellStyle name="Normal 6 11 3 21" xfId="4789" xr:uid="{00000000-0005-0000-0000-0000F1100000}"/>
    <cellStyle name="Normal 6 11 3 22" xfId="4790" xr:uid="{00000000-0005-0000-0000-0000F2100000}"/>
    <cellStyle name="Normal 6 11 3 23" xfId="4791" xr:uid="{00000000-0005-0000-0000-0000F3100000}"/>
    <cellStyle name="Normal 6 11 3 24" xfId="4792" xr:uid="{00000000-0005-0000-0000-0000F4100000}"/>
    <cellStyle name="Normal 6 11 3 25" xfId="4793" xr:uid="{00000000-0005-0000-0000-0000F5100000}"/>
    <cellStyle name="Normal 6 11 3 26" xfId="4794" xr:uid="{00000000-0005-0000-0000-0000F6100000}"/>
    <cellStyle name="Normal 6 11 3 27" xfId="4795" xr:uid="{00000000-0005-0000-0000-0000F7100000}"/>
    <cellStyle name="Normal 6 11 3 3" xfId="4796" xr:uid="{00000000-0005-0000-0000-0000F8100000}"/>
    <cellStyle name="Normal 6 11 3 4" xfId="4797" xr:uid="{00000000-0005-0000-0000-0000F9100000}"/>
    <cellStyle name="Normal 6 11 3 5" xfId="4798" xr:uid="{00000000-0005-0000-0000-0000FA100000}"/>
    <cellStyle name="Normal 6 11 3 6" xfId="4799" xr:uid="{00000000-0005-0000-0000-0000FB100000}"/>
    <cellStyle name="Normal 6 11 3 7" xfId="4800" xr:uid="{00000000-0005-0000-0000-0000FC100000}"/>
    <cellStyle name="Normal 6 11 3 8" xfId="4801" xr:uid="{00000000-0005-0000-0000-0000FD100000}"/>
    <cellStyle name="Normal 6 11 3 9" xfId="4802" xr:uid="{00000000-0005-0000-0000-0000FE100000}"/>
    <cellStyle name="Normal 6 11 3_Manual Consol" xfId="4803" xr:uid="{00000000-0005-0000-0000-0000FF100000}"/>
    <cellStyle name="Normal 6 11 30" xfId="4804" xr:uid="{00000000-0005-0000-0000-000000110000}"/>
    <cellStyle name="Normal 6 11 31" xfId="4805" xr:uid="{00000000-0005-0000-0000-000001110000}"/>
    <cellStyle name="Normal 6 11 32" xfId="4806" xr:uid="{00000000-0005-0000-0000-000002110000}"/>
    <cellStyle name="Normal 6 11 33" xfId="4807" xr:uid="{00000000-0005-0000-0000-000003110000}"/>
    <cellStyle name="Normal 6 11 34" xfId="4808" xr:uid="{00000000-0005-0000-0000-000004110000}"/>
    <cellStyle name="Normal 6 11 35" xfId="4809" xr:uid="{00000000-0005-0000-0000-000005110000}"/>
    <cellStyle name="Normal 6 11 4" xfId="4810" xr:uid="{00000000-0005-0000-0000-000006110000}"/>
    <cellStyle name="Normal 6 11 4 10" xfId="4811" xr:uid="{00000000-0005-0000-0000-000007110000}"/>
    <cellStyle name="Normal 6 11 4 11" xfId="4812" xr:uid="{00000000-0005-0000-0000-000008110000}"/>
    <cellStyle name="Normal 6 11 4 12" xfId="4813" xr:uid="{00000000-0005-0000-0000-000009110000}"/>
    <cellStyle name="Normal 6 11 4 13" xfId="4814" xr:uid="{00000000-0005-0000-0000-00000A110000}"/>
    <cellStyle name="Normal 6 11 4 14" xfId="4815" xr:uid="{00000000-0005-0000-0000-00000B110000}"/>
    <cellStyle name="Normal 6 11 4 15" xfId="4816" xr:uid="{00000000-0005-0000-0000-00000C110000}"/>
    <cellStyle name="Normal 6 11 4 16" xfId="4817" xr:uid="{00000000-0005-0000-0000-00000D110000}"/>
    <cellStyle name="Normal 6 11 4 17" xfId="4818" xr:uid="{00000000-0005-0000-0000-00000E110000}"/>
    <cellStyle name="Normal 6 11 4 18" xfId="4819" xr:uid="{00000000-0005-0000-0000-00000F110000}"/>
    <cellStyle name="Normal 6 11 4 19" xfId="4820" xr:uid="{00000000-0005-0000-0000-000010110000}"/>
    <cellStyle name="Normal 6 11 4 2" xfId="4821" xr:uid="{00000000-0005-0000-0000-000011110000}"/>
    <cellStyle name="Normal 6 11 4 2 10" xfId="4822" xr:uid="{00000000-0005-0000-0000-000012110000}"/>
    <cellStyle name="Normal 6 11 4 2 11" xfId="4823" xr:uid="{00000000-0005-0000-0000-000013110000}"/>
    <cellStyle name="Normal 6 11 4 2 12" xfId="4824" xr:uid="{00000000-0005-0000-0000-000014110000}"/>
    <cellStyle name="Normal 6 11 4 2 13" xfId="4825" xr:uid="{00000000-0005-0000-0000-000015110000}"/>
    <cellStyle name="Normal 6 11 4 2 14" xfId="4826" xr:uid="{00000000-0005-0000-0000-000016110000}"/>
    <cellStyle name="Normal 6 11 4 2 15" xfId="4827" xr:uid="{00000000-0005-0000-0000-000017110000}"/>
    <cellStyle name="Normal 6 11 4 2 16" xfId="4828" xr:uid="{00000000-0005-0000-0000-000018110000}"/>
    <cellStyle name="Normal 6 11 4 2 17" xfId="4829" xr:uid="{00000000-0005-0000-0000-000019110000}"/>
    <cellStyle name="Normal 6 11 4 2 18" xfId="4830" xr:uid="{00000000-0005-0000-0000-00001A110000}"/>
    <cellStyle name="Normal 6 11 4 2 19" xfId="4831" xr:uid="{00000000-0005-0000-0000-00001B110000}"/>
    <cellStyle name="Normal 6 11 4 2 2" xfId="4832" xr:uid="{00000000-0005-0000-0000-00001C110000}"/>
    <cellStyle name="Normal 6 11 4 2 20" xfId="4833" xr:uid="{00000000-0005-0000-0000-00001D110000}"/>
    <cellStyle name="Normal 6 11 4 2 21" xfId="4834" xr:uid="{00000000-0005-0000-0000-00001E110000}"/>
    <cellStyle name="Normal 6 11 4 2 22" xfId="4835" xr:uid="{00000000-0005-0000-0000-00001F110000}"/>
    <cellStyle name="Normal 6 11 4 2 23" xfId="4836" xr:uid="{00000000-0005-0000-0000-000020110000}"/>
    <cellStyle name="Normal 6 11 4 2 24" xfId="4837" xr:uid="{00000000-0005-0000-0000-000021110000}"/>
    <cellStyle name="Normal 6 11 4 2 25" xfId="4838" xr:uid="{00000000-0005-0000-0000-000022110000}"/>
    <cellStyle name="Normal 6 11 4 2 26" xfId="4839" xr:uid="{00000000-0005-0000-0000-000023110000}"/>
    <cellStyle name="Normal 6 11 4 2 3" xfId="4840" xr:uid="{00000000-0005-0000-0000-000024110000}"/>
    <cellStyle name="Normal 6 11 4 2 4" xfId="4841" xr:uid="{00000000-0005-0000-0000-000025110000}"/>
    <cellStyle name="Normal 6 11 4 2 5" xfId="4842" xr:uid="{00000000-0005-0000-0000-000026110000}"/>
    <cellStyle name="Normal 6 11 4 2 6" xfId="4843" xr:uid="{00000000-0005-0000-0000-000027110000}"/>
    <cellStyle name="Normal 6 11 4 2 7" xfId="4844" xr:uid="{00000000-0005-0000-0000-000028110000}"/>
    <cellStyle name="Normal 6 11 4 2 8" xfId="4845" xr:uid="{00000000-0005-0000-0000-000029110000}"/>
    <cellStyle name="Normal 6 11 4 2 9" xfId="4846" xr:uid="{00000000-0005-0000-0000-00002A110000}"/>
    <cellStyle name="Normal 6 11 4 2_Manual Consol" xfId="4847" xr:uid="{00000000-0005-0000-0000-00002B110000}"/>
    <cellStyle name="Normal 6 11 4 20" xfId="4848" xr:uid="{00000000-0005-0000-0000-00002C110000}"/>
    <cellStyle name="Normal 6 11 4 21" xfId="4849" xr:uid="{00000000-0005-0000-0000-00002D110000}"/>
    <cellStyle name="Normal 6 11 4 22" xfId="4850" xr:uid="{00000000-0005-0000-0000-00002E110000}"/>
    <cellStyle name="Normal 6 11 4 23" xfId="4851" xr:uid="{00000000-0005-0000-0000-00002F110000}"/>
    <cellStyle name="Normal 6 11 4 24" xfId="4852" xr:uid="{00000000-0005-0000-0000-000030110000}"/>
    <cellStyle name="Normal 6 11 4 25" xfId="4853" xr:uid="{00000000-0005-0000-0000-000031110000}"/>
    <cellStyle name="Normal 6 11 4 26" xfId="4854" xr:uid="{00000000-0005-0000-0000-000032110000}"/>
    <cellStyle name="Normal 6 11 4 27" xfId="4855" xr:uid="{00000000-0005-0000-0000-000033110000}"/>
    <cellStyle name="Normal 6 11 4 3" xfId="4856" xr:uid="{00000000-0005-0000-0000-000034110000}"/>
    <cellStyle name="Normal 6 11 4 4" xfId="4857" xr:uid="{00000000-0005-0000-0000-000035110000}"/>
    <cellStyle name="Normal 6 11 4 5" xfId="4858" xr:uid="{00000000-0005-0000-0000-000036110000}"/>
    <cellStyle name="Normal 6 11 4 6" xfId="4859" xr:uid="{00000000-0005-0000-0000-000037110000}"/>
    <cellStyle name="Normal 6 11 4 7" xfId="4860" xr:uid="{00000000-0005-0000-0000-000038110000}"/>
    <cellStyle name="Normal 6 11 4 8" xfId="4861" xr:uid="{00000000-0005-0000-0000-000039110000}"/>
    <cellStyle name="Normal 6 11 4 9" xfId="4862" xr:uid="{00000000-0005-0000-0000-00003A110000}"/>
    <cellStyle name="Normal 6 11 4_Manual Consol" xfId="4863" xr:uid="{00000000-0005-0000-0000-00003B110000}"/>
    <cellStyle name="Normal 6 11 5" xfId="4864" xr:uid="{00000000-0005-0000-0000-00003C110000}"/>
    <cellStyle name="Normal 6 11 5 10" xfId="4865" xr:uid="{00000000-0005-0000-0000-00003D110000}"/>
    <cellStyle name="Normal 6 11 5 11" xfId="4866" xr:uid="{00000000-0005-0000-0000-00003E110000}"/>
    <cellStyle name="Normal 6 11 5 12" xfId="4867" xr:uid="{00000000-0005-0000-0000-00003F110000}"/>
    <cellStyle name="Normal 6 11 5 13" xfId="4868" xr:uid="{00000000-0005-0000-0000-000040110000}"/>
    <cellStyle name="Normal 6 11 5 14" xfId="4869" xr:uid="{00000000-0005-0000-0000-000041110000}"/>
    <cellStyle name="Normal 6 11 5 15" xfId="4870" xr:uid="{00000000-0005-0000-0000-000042110000}"/>
    <cellStyle name="Normal 6 11 5 16" xfId="4871" xr:uid="{00000000-0005-0000-0000-000043110000}"/>
    <cellStyle name="Normal 6 11 5 17" xfId="4872" xr:uid="{00000000-0005-0000-0000-000044110000}"/>
    <cellStyle name="Normal 6 11 5 18" xfId="4873" xr:uid="{00000000-0005-0000-0000-000045110000}"/>
    <cellStyle name="Normal 6 11 5 19" xfId="4874" xr:uid="{00000000-0005-0000-0000-000046110000}"/>
    <cellStyle name="Normal 6 11 5 2" xfId="4875" xr:uid="{00000000-0005-0000-0000-000047110000}"/>
    <cellStyle name="Normal 6 11 5 20" xfId="4876" xr:uid="{00000000-0005-0000-0000-000048110000}"/>
    <cellStyle name="Normal 6 11 5 21" xfId="4877" xr:uid="{00000000-0005-0000-0000-000049110000}"/>
    <cellStyle name="Normal 6 11 5 22" xfId="4878" xr:uid="{00000000-0005-0000-0000-00004A110000}"/>
    <cellStyle name="Normal 6 11 5 23" xfId="4879" xr:uid="{00000000-0005-0000-0000-00004B110000}"/>
    <cellStyle name="Normal 6 11 5 24" xfId="4880" xr:uid="{00000000-0005-0000-0000-00004C110000}"/>
    <cellStyle name="Normal 6 11 5 25" xfId="4881" xr:uid="{00000000-0005-0000-0000-00004D110000}"/>
    <cellStyle name="Normal 6 11 5 26" xfId="4882" xr:uid="{00000000-0005-0000-0000-00004E110000}"/>
    <cellStyle name="Normal 6 11 5 3" xfId="4883" xr:uid="{00000000-0005-0000-0000-00004F110000}"/>
    <cellStyle name="Normal 6 11 5 4" xfId="4884" xr:uid="{00000000-0005-0000-0000-000050110000}"/>
    <cellStyle name="Normal 6 11 5 5" xfId="4885" xr:uid="{00000000-0005-0000-0000-000051110000}"/>
    <cellStyle name="Normal 6 11 5 6" xfId="4886" xr:uid="{00000000-0005-0000-0000-000052110000}"/>
    <cellStyle name="Normal 6 11 5 7" xfId="4887" xr:uid="{00000000-0005-0000-0000-000053110000}"/>
    <cellStyle name="Normal 6 11 5 8" xfId="4888" xr:uid="{00000000-0005-0000-0000-000054110000}"/>
    <cellStyle name="Normal 6 11 5 9" xfId="4889" xr:uid="{00000000-0005-0000-0000-000055110000}"/>
    <cellStyle name="Normal 6 11 5_Manual Consol" xfId="4890" xr:uid="{00000000-0005-0000-0000-000056110000}"/>
    <cellStyle name="Normal 6 11 6" xfId="4891" xr:uid="{00000000-0005-0000-0000-000057110000}"/>
    <cellStyle name="Normal 6 11 6 10" xfId="4892" xr:uid="{00000000-0005-0000-0000-000058110000}"/>
    <cellStyle name="Normal 6 11 6 11" xfId="4893" xr:uid="{00000000-0005-0000-0000-000059110000}"/>
    <cellStyle name="Normal 6 11 6 12" xfId="4894" xr:uid="{00000000-0005-0000-0000-00005A110000}"/>
    <cellStyle name="Normal 6 11 6 13" xfId="4895" xr:uid="{00000000-0005-0000-0000-00005B110000}"/>
    <cellStyle name="Normal 6 11 6 14" xfId="4896" xr:uid="{00000000-0005-0000-0000-00005C110000}"/>
    <cellStyle name="Normal 6 11 6 15" xfId="4897" xr:uid="{00000000-0005-0000-0000-00005D110000}"/>
    <cellStyle name="Normal 6 11 6 16" xfId="4898" xr:uid="{00000000-0005-0000-0000-00005E110000}"/>
    <cellStyle name="Normal 6 11 6 17" xfId="4899" xr:uid="{00000000-0005-0000-0000-00005F110000}"/>
    <cellStyle name="Normal 6 11 6 18" xfId="4900" xr:uid="{00000000-0005-0000-0000-000060110000}"/>
    <cellStyle name="Normal 6 11 6 19" xfId="4901" xr:uid="{00000000-0005-0000-0000-000061110000}"/>
    <cellStyle name="Normal 6 11 6 2" xfId="4902" xr:uid="{00000000-0005-0000-0000-000062110000}"/>
    <cellStyle name="Normal 6 11 6 20" xfId="4903" xr:uid="{00000000-0005-0000-0000-000063110000}"/>
    <cellStyle name="Normal 6 11 6 21" xfId="4904" xr:uid="{00000000-0005-0000-0000-000064110000}"/>
    <cellStyle name="Normal 6 11 6 22" xfId="4905" xr:uid="{00000000-0005-0000-0000-000065110000}"/>
    <cellStyle name="Normal 6 11 6 23" xfId="4906" xr:uid="{00000000-0005-0000-0000-000066110000}"/>
    <cellStyle name="Normal 6 11 6 24" xfId="4907" xr:uid="{00000000-0005-0000-0000-000067110000}"/>
    <cellStyle name="Normal 6 11 6 25" xfId="4908" xr:uid="{00000000-0005-0000-0000-000068110000}"/>
    <cellStyle name="Normal 6 11 6 26" xfId="4909" xr:uid="{00000000-0005-0000-0000-000069110000}"/>
    <cellStyle name="Normal 6 11 6 3" xfId="4910" xr:uid="{00000000-0005-0000-0000-00006A110000}"/>
    <cellStyle name="Normal 6 11 6 4" xfId="4911" xr:uid="{00000000-0005-0000-0000-00006B110000}"/>
    <cellStyle name="Normal 6 11 6 5" xfId="4912" xr:uid="{00000000-0005-0000-0000-00006C110000}"/>
    <cellStyle name="Normal 6 11 6 6" xfId="4913" xr:uid="{00000000-0005-0000-0000-00006D110000}"/>
    <cellStyle name="Normal 6 11 6 7" xfId="4914" xr:uid="{00000000-0005-0000-0000-00006E110000}"/>
    <cellStyle name="Normal 6 11 6 8" xfId="4915" xr:uid="{00000000-0005-0000-0000-00006F110000}"/>
    <cellStyle name="Normal 6 11 6 9" xfId="4916" xr:uid="{00000000-0005-0000-0000-000070110000}"/>
    <cellStyle name="Normal 6 11 6_Manual Consol" xfId="4917" xr:uid="{00000000-0005-0000-0000-000071110000}"/>
    <cellStyle name="Normal 6 11 7" xfId="4918" xr:uid="{00000000-0005-0000-0000-000072110000}"/>
    <cellStyle name="Normal 6 11 7 10" xfId="4919" xr:uid="{00000000-0005-0000-0000-000073110000}"/>
    <cellStyle name="Normal 6 11 7 11" xfId="4920" xr:uid="{00000000-0005-0000-0000-000074110000}"/>
    <cellStyle name="Normal 6 11 7 12" xfId="4921" xr:uid="{00000000-0005-0000-0000-000075110000}"/>
    <cellStyle name="Normal 6 11 7 13" xfId="4922" xr:uid="{00000000-0005-0000-0000-000076110000}"/>
    <cellStyle name="Normal 6 11 7 14" xfId="4923" xr:uid="{00000000-0005-0000-0000-000077110000}"/>
    <cellStyle name="Normal 6 11 7 15" xfId="4924" xr:uid="{00000000-0005-0000-0000-000078110000}"/>
    <cellStyle name="Normal 6 11 7 16" xfId="4925" xr:uid="{00000000-0005-0000-0000-000079110000}"/>
    <cellStyle name="Normal 6 11 7 17" xfId="4926" xr:uid="{00000000-0005-0000-0000-00007A110000}"/>
    <cellStyle name="Normal 6 11 7 18" xfId="4927" xr:uid="{00000000-0005-0000-0000-00007B110000}"/>
    <cellStyle name="Normal 6 11 7 19" xfId="4928" xr:uid="{00000000-0005-0000-0000-00007C110000}"/>
    <cellStyle name="Normal 6 11 7 2" xfId="4929" xr:uid="{00000000-0005-0000-0000-00007D110000}"/>
    <cellStyle name="Normal 6 11 7 20" xfId="4930" xr:uid="{00000000-0005-0000-0000-00007E110000}"/>
    <cellStyle name="Normal 6 11 7 21" xfId="4931" xr:uid="{00000000-0005-0000-0000-00007F110000}"/>
    <cellStyle name="Normal 6 11 7 22" xfId="4932" xr:uid="{00000000-0005-0000-0000-000080110000}"/>
    <cellStyle name="Normal 6 11 7 23" xfId="4933" xr:uid="{00000000-0005-0000-0000-000081110000}"/>
    <cellStyle name="Normal 6 11 7 24" xfId="4934" xr:uid="{00000000-0005-0000-0000-000082110000}"/>
    <cellStyle name="Normal 6 11 7 25" xfId="4935" xr:uid="{00000000-0005-0000-0000-000083110000}"/>
    <cellStyle name="Normal 6 11 7 26" xfId="4936" xr:uid="{00000000-0005-0000-0000-000084110000}"/>
    <cellStyle name="Normal 6 11 7 3" xfId="4937" xr:uid="{00000000-0005-0000-0000-000085110000}"/>
    <cellStyle name="Normal 6 11 7 4" xfId="4938" xr:uid="{00000000-0005-0000-0000-000086110000}"/>
    <cellStyle name="Normal 6 11 7 5" xfId="4939" xr:uid="{00000000-0005-0000-0000-000087110000}"/>
    <cellStyle name="Normal 6 11 7 6" xfId="4940" xr:uid="{00000000-0005-0000-0000-000088110000}"/>
    <cellStyle name="Normal 6 11 7 7" xfId="4941" xr:uid="{00000000-0005-0000-0000-000089110000}"/>
    <cellStyle name="Normal 6 11 7 8" xfId="4942" xr:uid="{00000000-0005-0000-0000-00008A110000}"/>
    <cellStyle name="Normal 6 11 7 9" xfId="4943" xr:uid="{00000000-0005-0000-0000-00008B110000}"/>
    <cellStyle name="Normal 6 11 7_Manual Consol" xfId="4944" xr:uid="{00000000-0005-0000-0000-00008C110000}"/>
    <cellStyle name="Normal 6 11 8" xfId="4945" xr:uid="{00000000-0005-0000-0000-00008D110000}"/>
    <cellStyle name="Normal 6 11 8 10" xfId="4946" xr:uid="{00000000-0005-0000-0000-00008E110000}"/>
    <cellStyle name="Normal 6 11 8 11" xfId="4947" xr:uid="{00000000-0005-0000-0000-00008F110000}"/>
    <cellStyle name="Normal 6 11 8 12" xfId="4948" xr:uid="{00000000-0005-0000-0000-000090110000}"/>
    <cellStyle name="Normal 6 11 8 13" xfId="4949" xr:uid="{00000000-0005-0000-0000-000091110000}"/>
    <cellStyle name="Normal 6 11 8 14" xfId="4950" xr:uid="{00000000-0005-0000-0000-000092110000}"/>
    <cellStyle name="Normal 6 11 8 15" xfId="4951" xr:uid="{00000000-0005-0000-0000-000093110000}"/>
    <cellStyle name="Normal 6 11 8 16" xfId="4952" xr:uid="{00000000-0005-0000-0000-000094110000}"/>
    <cellStyle name="Normal 6 11 8 17" xfId="4953" xr:uid="{00000000-0005-0000-0000-000095110000}"/>
    <cellStyle name="Normal 6 11 8 18" xfId="4954" xr:uid="{00000000-0005-0000-0000-000096110000}"/>
    <cellStyle name="Normal 6 11 8 19" xfId="4955" xr:uid="{00000000-0005-0000-0000-000097110000}"/>
    <cellStyle name="Normal 6 11 8 2" xfId="4956" xr:uid="{00000000-0005-0000-0000-000098110000}"/>
    <cellStyle name="Normal 6 11 8 20" xfId="4957" xr:uid="{00000000-0005-0000-0000-000099110000}"/>
    <cellStyle name="Normal 6 11 8 21" xfId="4958" xr:uid="{00000000-0005-0000-0000-00009A110000}"/>
    <cellStyle name="Normal 6 11 8 22" xfId="4959" xr:uid="{00000000-0005-0000-0000-00009B110000}"/>
    <cellStyle name="Normal 6 11 8 23" xfId="4960" xr:uid="{00000000-0005-0000-0000-00009C110000}"/>
    <cellStyle name="Normal 6 11 8 24" xfId="4961" xr:uid="{00000000-0005-0000-0000-00009D110000}"/>
    <cellStyle name="Normal 6 11 8 25" xfId="4962" xr:uid="{00000000-0005-0000-0000-00009E110000}"/>
    <cellStyle name="Normal 6 11 8 26" xfId="4963" xr:uid="{00000000-0005-0000-0000-00009F110000}"/>
    <cellStyle name="Normal 6 11 8 3" xfId="4964" xr:uid="{00000000-0005-0000-0000-0000A0110000}"/>
    <cellStyle name="Normal 6 11 8 4" xfId="4965" xr:uid="{00000000-0005-0000-0000-0000A1110000}"/>
    <cellStyle name="Normal 6 11 8 5" xfId="4966" xr:uid="{00000000-0005-0000-0000-0000A2110000}"/>
    <cellStyle name="Normal 6 11 8 6" xfId="4967" xr:uid="{00000000-0005-0000-0000-0000A3110000}"/>
    <cellStyle name="Normal 6 11 8 7" xfId="4968" xr:uid="{00000000-0005-0000-0000-0000A4110000}"/>
    <cellStyle name="Normal 6 11 8 8" xfId="4969" xr:uid="{00000000-0005-0000-0000-0000A5110000}"/>
    <cellStyle name="Normal 6 11 8 9" xfId="4970" xr:uid="{00000000-0005-0000-0000-0000A6110000}"/>
    <cellStyle name="Normal 6 11 8_Manual Consol" xfId="4971" xr:uid="{00000000-0005-0000-0000-0000A7110000}"/>
    <cellStyle name="Normal 6 11 9" xfId="4972" xr:uid="{00000000-0005-0000-0000-0000A8110000}"/>
    <cellStyle name="Normal 6 11 9 10" xfId="4973" xr:uid="{00000000-0005-0000-0000-0000A9110000}"/>
    <cellStyle name="Normal 6 11 9 11" xfId="4974" xr:uid="{00000000-0005-0000-0000-0000AA110000}"/>
    <cellStyle name="Normal 6 11 9 12" xfId="4975" xr:uid="{00000000-0005-0000-0000-0000AB110000}"/>
    <cellStyle name="Normal 6 11 9 13" xfId="4976" xr:uid="{00000000-0005-0000-0000-0000AC110000}"/>
    <cellStyle name="Normal 6 11 9 14" xfId="4977" xr:uid="{00000000-0005-0000-0000-0000AD110000}"/>
    <cellStyle name="Normal 6 11 9 15" xfId="4978" xr:uid="{00000000-0005-0000-0000-0000AE110000}"/>
    <cellStyle name="Normal 6 11 9 16" xfId="4979" xr:uid="{00000000-0005-0000-0000-0000AF110000}"/>
    <cellStyle name="Normal 6 11 9 17" xfId="4980" xr:uid="{00000000-0005-0000-0000-0000B0110000}"/>
    <cellStyle name="Normal 6 11 9 18" xfId="4981" xr:uid="{00000000-0005-0000-0000-0000B1110000}"/>
    <cellStyle name="Normal 6 11 9 19" xfId="4982" xr:uid="{00000000-0005-0000-0000-0000B2110000}"/>
    <cellStyle name="Normal 6 11 9 2" xfId="4983" xr:uid="{00000000-0005-0000-0000-0000B3110000}"/>
    <cellStyle name="Normal 6 11 9 20" xfId="4984" xr:uid="{00000000-0005-0000-0000-0000B4110000}"/>
    <cellStyle name="Normal 6 11 9 21" xfId="4985" xr:uid="{00000000-0005-0000-0000-0000B5110000}"/>
    <cellStyle name="Normal 6 11 9 22" xfId="4986" xr:uid="{00000000-0005-0000-0000-0000B6110000}"/>
    <cellStyle name="Normal 6 11 9 23" xfId="4987" xr:uid="{00000000-0005-0000-0000-0000B7110000}"/>
    <cellStyle name="Normal 6 11 9 24" xfId="4988" xr:uid="{00000000-0005-0000-0000-0000B8110000}"/>
    <cellStyle name="Normal 6 11 9 25" xfId="4989" xr:uid="{00000000-0005-0000-0000-0000B9110000}"/>
    <cellStyle name="Normal 6 11 9 26" xfId="4990" xr:uid="{00000000-0005-0000-0000-0000BA110000}"/>
    <cellStyle name="Normal 6 11 9 3" xfId="4991" xr:uid="{00000000-0005-0000-0000-0000BB110000}"/>
    <cellStyle name="Normal 6 11 9 4" xfId="4992" xr:uid="{00000000-0005-0000-0000-0000BC110000}"/>
    <cellStyle name="Normal 6 11 9 5" xfId="4993" xr:uid="{00000000-0005-0000-0000-0000BD110000}"/>
    <cellStyle name="Normal 6 11 9 6" xfId="4994" xr:uid="{00000000-0005-0000-0000-0000BE110000}"/>
    <cellStyle name="Normal 6 11 9 7" xfId="4995" xr:uid="{00000000-0005-0000-0000-0000BF110000}"/>
    <cellStyle name="Normal 6 11 9 8" xfId="4996" xr:uid="{00000000-0005-0000-0000-0000C0110000}"/>
    <cellStyle name="Normal 6 11 9 9" xfId="4997" xr:uid="{00000000-0005-0000-0000-0000C1110000}"/>
    <cellStyle name="Normal 6 11 9_Manual Consol" xfId="4998" xr:uid="{00000000-0005-0000-0000-0000C2110000}"/>
    <cellStyle name="Normal 6 11_Manual Consol" xfId="4999" xr:uid="{00000000-0005-0000-0000-0000C3110000}"/>
    <cellStyle name="Normal 6 12" xfId="5000" xr:uid="{00000000-0005-0000-0000-0000C4110000}"/>
    <cellStyle name="Normal 6 12 10" xfId="5001" xr:uid="{00000000-0005-0000-0000-0000C5110000}"/>
    <cellStyle name="Normal 6 12 10 10" xfId="5002" xr:uid="{00000000-0005-0000-0000-0000C6110000}"/>
    <cellStyle name="Normal 6 12 10 11" xfId="5003" xr:uid="{00000000-0005-0000-0000-0000C7110000}"/>
    <cellStyle name="Normal 6 12 10 12" xfId="5004" xr:uid="{00000000-0005-0000-0000-0000C8110000}"/>
    <cellStyle name="Normal 6 12 10 13" xfId="5005" xr:uid="{00000000-0005-0000-0000-0000C9110000}"/>
    <cellStyle name="Normal 6 12 10 14" xfId="5006" xr:uid="{00000000-0005-0000-0000-0000CA110000}"/>
    <cellStyle name="Normal 6 12 10 15" xfId="5007" xr:uid="{00000000-0005-0000-0000-0000CB110000}"/>
    <cellStyle name="Normal 6 12 10 16" xfId="5008" xr:uid="{00000000-0005-0000-0000-0000CC110000}"/>
    <cellStyle name="Normal 6 12 10 17" xfId="5009" xr:uid="{00000000-0005-0000-0000-0000CD110000}"/>
    <cellStyle name="Normal 6 12 10 18" xfId="5010" xr:uid="{00000000-0005-0000-0000-0000CE110000}"/>
    <cellStyle name="Normal 6 12 10 19" xfId="5011" xr:uid="{00000000-0005-0000-0000-0000CF110000}"/>
    <cellStyle name="Normal 6 12 10 2" xfId="5012" xr:uid="{00000000-0005-0000-0000-0000D0110000}"/>
    <cellStyle name="Normal 6 12 10 20" xfId="5013" xr:uid="{00000000-0005-0000-0000-0000D1110000}"/>
    <cellStyle name="Normal 6 12 10 21" xfId="5014" xr:uid="{00000000-0005-0000-0000-0000D2110000}"/>
    <cellStyle name="Normal 6 12 10 22" xfId="5015" xr:uid="{00000000-0005-0000-0000-0000D3110000}"/>
    <cellStyle name="Normal 6 12 10 23" xfId="5016" xr:uid="{00000000-0005-0000-0000-0000D4110000}"/>
    <cellStyle name="Normal 6 12 10 24" xfId="5017" xr:uid="{00000000-0005-0000-0000-0000D5110000}"/>
    <cellStyle name="Normal 6 12 10 25" xfId="5018" xr:uid="{00000000-0005-0000-0000-0000D6110000}"/>
    <cellStyle name="Normal 6 12 10 26" xfId="5019" xr:uid="{00000000-0005-0000-0000-0000D7110000}"/>
    <cellStyle name="Normal 6 12 10 3" xfId="5020" xr:uid="{00000000-0005-0000-0000-0000D8110000}"/>
    <cellStyle name="Normal 6 12 10 4" xfId="5021" xr:uid="{00000000-0005-0000-0000-0000D9110000}"/>
    <cellStyle name="Normal 6 12 10 5" xfId="5022" xr:uid="{00000000-0005-0000-0000-0000DA110000}"/>
    <cellStyle name="Normal 6 12 10 6" xfId="5023" xr:uid="{00000000-0005-0000-0000-0000DB110000}"/>
    <cellStyle name="Normal 6 12 10 7" xfId="5024" xr:uid="{00000000-0005-0000-0000-0000DC110000}"/>
    <cellStyle name="Normal 6 12 10 8" xfId="5025" xr:uid="{00000000-0005-0000-0000-0000DD110000}"/>
    <cellStyle name="Normal 6 12 10 9" xfId="5026" xr:uid="{00000000-0005-0000-0000-0000DE110000}"/>
    <cellStyle name="Normal 6 12 10_Manual Consol" xfId="5027" xr:uid="{00000000-0005-0000-0000-0000DF110000}"/>
    <cellStyle name="Normal 6 12 11" xfId="5028" xr:uid="{00000000-0005-0000-0000-0000E0110000}"/>
    <cellStyle name="Normal 6 12 12" xfId="5029" xr:uid="{00000000-0005-0000-0000-0000E1110000}"/>
    <cellStyle name="Normal 6 12 13" xfId="5030" xr:uid="{00000000-0005-0000-0000-0000E2110000}"/>
    <cellStyle name="Normal 6 12 14" xfId="5031" xr:uid="{00000000-0005-0000-0000-0000E3110000}"/>
    <cellStyle name="Normal 6 12 15" xfId="5032" xr:uid="{00000000-0005-0000-0000-0000E4110000}"/>
    <cellStyle name="Normal 6 12 16" xfId="5033" xr:uid="{00000000-0005-0000-0000-0000E5110000}"/>
    <cellStyle name="Normal 6 12 17" xfId="5034" xr:uid="{00000000-0005-0000-0000-0000E6110000}"/>
    <cellStyle name="Normal 6 12 18" xfId="5035" xr:uid="{00000000-0005-0000-0000-0000E7110000}"/>
    <cellStyle name="Normal 6 12 19" xfId="5036" xr:uid="{00000000-0005-0000-0000-0000E8110000}"/>
    <cellStyle name="Normal 6 12 2" xfId="5037" xr:uid="{00000000-0005-0000-0000-0000E9110000}"/>
    <cellStyle name="Normal 6 12 2 10" xfId="5038" xr:uid="{00000000-0005-0000-0000-0000EA110000}"/>
    <cellStyle name="Normal 6 12 2 11" xfId="5039" xr:uid="{00000000-0005-0000-0000-0000EB110000}"/>
    <cellStyle name="Normal 6 12 2 12" xfId="5040" xr:uid="{00000000-0005-0000-0000-0000EC110000}"/>
    <cellStyle name="Normal 6 12 2 13" xfId="5041" xr:uid="{00000000-0005-0000-0000-0000ED110000}"/>
    <cellStyle name="Normal 6 12 2 14" xfId="5042" xr:uid="{00000000-0005-0000-0000-0000EE110000}"/>
    <cellStyle name="Normal 6 12 2 15" xfId="5043" xr:uid="{00000000-0005-0000-0000-0000EF110000}"/>
    <cellStyle name="Normal 6 12 2 16" xfId="5044" xr:uid="{00000000-0005-0000-0000-0000F0110000}"/>
    <cellStyle name="Normal 6 12 2 17" xfId="5045" xr:uid="{00000000-0005-0000-0000-0000F1110000}"/>
    <cellStyle name="Normal 6 12 2 18" xfId="5046" xr:uid="{00000000-0005-0000-0000-0000F2110000}"/>
    <cellStyle name="Normal 6 12 2 19" xfId="5047" xr:uid="{00000000-0005-0000-0000-0000F3110000}"/>
    <cellStyle name="Normal 6 12 2 2" xfId="5048" xr:uid="{00000000-0005-0000-0000-0000F4110000}"/>
    <cellStyle name="Normal 6 12 2 2 10" xfId="5049" xr:uid="{00000000-0005-0000-0000-0000F5110000}"/>
    <cellStyle name="Normal 6 12 2 2 11" xfId="5050" xr:uid="{00000000-0005-0000-0000-0000F6110000}"/>
    <cellStyle name="Normal 6 12 2 2 12" xfId="5051" xr:uid="{00000000-0005-0000-0000-0000F7110000}"/>
    <cellStyle name="Normal 6 12 2 2 13" xfId="5052" xr:uid="{00000000-0005-0000-0000-0000F8110000}"/>
    <cellStyle name="Normal 6 12 2 2 14" xfId="5053" xr:uid="{00000000-0005-0000-0000-0000F9110000}"/>
    <cellStyle name="Normal 6 12 2 2 15" xfId="5054" xr:uid="{00000000-0005-0000-0000-0000FA110000}"/>
    <cellStyle name="Normal 6 12 2 2 16" xfId="5055" xr:uid="{00000000-0005-0000-0000-0000FB110000}"/>
    <cellStyle name="Normal 6 12 2 2 17" xfId="5056" xr:uid="{00000000-0005-0000-0000-0000FC110000}"/>
    <cellStyle name="Normal 6 12 2 2 18" xfId="5057" xr:uid="{00000000-0005-0000-0000-0000FD110000}"/>
    <cellStyle name="Normal 6 12 2 2 19" xfId="5058" xr:uid="{00000000-0005-0000-0000-0000FE110000}"/>
    <cellStyle name="Normal 6 12 2 2 2" xfId="5059" xr:uid="{00000000-0005-0000-0000-0000FF110000}"/>
    <cellStyle name="Normal 6 12 2 2 20" xfId="5060" xr:uid="{00000000-0005-0000-0000-000000120000}"/>
    <cellStyle name="Normal 6 12 2 2 21" xfId="5061" xr:uid="{00000000-0005-0000-0000-000001120000}"/>
    <cellStyle name="Normal 6 12 2 2 22" xfId="5062" xr:uid="{00000000-0005-0000-0000-000002120000}"/>
    <cellStyle name="Normal 6 12 2 2 23" xfId="5063" xr:uid="{00000000-0005-0000-0000-000003120000}"/>
    <cellStyle name="Normal 6 12 2 2 24" xfId="5064" xr:uid="{00000000-0005-0000-0000-000004120000}"/>
    <cellStyle name="Normal 6 12 2 2 25" xfId="5065" xr:uid="{00000000-0005-0000-0000-000005120000}"/>
    <cellStyle name="Normal 6 12 2 2 26" xfId="5066" xr:uid="{00000000-0005-0000-0000-000006120000}"/>
    <cellStyle name="Normal 6 12 2 2 3" xfId="5067" xr:uid="{00000000-0005-0000-0000-000007120000}"/>
    <cellStyle name="Normal 6 12 2 2 4" xfId="5068" xr:uid="{00000000-0005-0000-0000-000008120000}"/>
    <cellStyle name="Normal 6 12 2 2 5" xfId="5069" xr:uid="{00000000-0005-0000-0000-000009120000}"/>
    <cellStyle name="Normal 6 12 2 2 6" xfId="5070" xr:uid="{00000000-0005-0000-0000-00000A120000}"/>
    <cellStyle name="Normal 6 12 2 2 7" xfId="5071" xr:uid="{00000000-0005-0000-0000-00000B120000}"/>
    <cellStyle name="Normal 6 12 2 2 8" xfId="5072" xr:uid="{00000000-0005-0000-0000-00000C120000}"/>
    <cellStyle name="Normal 6 12 2 2 9" xfId="5073" xr:uid="{00000000-0005-0000-0000-00000D120000}"/>
    <cellStyle name="Normal 6 12 2 2_Manual Consol" xfId="5074" xr:uid="{00000000-0005-0000-0000-00000E120000}"/>
    <cellStyle name="Normal 6 12 2 20" xfId="5075" xr:uid="{00000000-0005-0000-0000-00000F120000}"/>
    <cellStyle name="Normal 6 12 2 21" xfId="5076" xr:uid="{00000000-0005-0000-0000-000010120000}"/>
    <cellStyle name="Normal 6 12 2 22" xfId="5077" xr:uid="{00000000-0005-0000-0000-000011120000}"/>
    <cellStyle name="Normal 6 12 2 23" xfId="5078" xr:uid="{00000000-0005-0000-0000-000012120000}"/>
    <cellStyle name="Normal 6 12 2 24" xfId="5079" xr:uid="{00000000-0005-0000-0000-000013120000}"/>
    <cellStyle name="Normal 6 12 2 25" xfId="5080" xr:uid="{00000000-0005-0000-0000-000014120000}"/>
    <cellStyle name="Normal 6 12 2 26" xfId="5081" xr:uid="{00000000-0005-0000-0000-000015120000}"/>
    <cellStyle name="Normal 6 12 2 27" xfId="5082" xr:uid="{00000000-0005-0000-0000-000016120000}"/>
    <cellStyle name="Normal 6 12 2 28" xfId="5083" xr:uid="{00000000-0005-0000-0000-000017120000}"/>
    <cellStyle name="Normal 6 12 2 29" xfId="5084" xr:uid="{00000000-0005-0000-0000-000018120000}"/>
    <cellStyle name="Normal 6 12 2 3" xfId="5085" xr:uid="{00000000-0005-0000-0000-000019120000}"/>
    <cellStyle name="Normal 6 12 2 3 10" xfId="5086" xr:uid="{00000000-0005-0000-0000-00001A120000}"/>
    <cellStyle name="Normal 6 12 2 3 11" xfId="5087" xr:uid="{00000000-0005-0000-0000-00001B120000}"/>
    <cellStyle name="Normal 6 12 2 3 12" xfId="5088" xr:uid="{00000000-0005-0000-0000-00001C120000}"/>
    <cellStyle name="Normal 6 12 2 3 13" xfId="5089" xr:uid="{00000000-0005-0000-0000-00001D120000}"/>
    <cellStyle name="Normal 6 12 2 3 14" xfId="5090" xr:uid="{00000000-0005-0000-0000-00001E120000}"/>
    <cellStyle name="Normal 6 12 2 3 15" xfId="5091" xr:uid="{00000000-0005-0000-0000-00001F120000}"/>
    <cellStyle name="Normal 6 12 2 3 16" xfId="5092" xr:uid="{00000000-0005-0000-0000-000020120000}"/>
    <cellStyle name="Normal 6 12 2 3 17" xfId="5093" xr:uid="{00000000-0005-0000-0000-000021120000}"/>
    <cellStyle name="Normal 6 12 2 3 18" xfId="5094" xr:uid="{00000000-0005-0000-0000-000022120000}"/>
    <cellStyle name="Normal 6 12 2 3 19" xfId="5095" xr:uid="{00000000-0005-0000-0000-000023120000}"/>
    <cellStyle name="Normal 6 12 2 3 2" xfId="5096" xr:uid="{00000000-0005-0000-0000-000024120000}"/>
    <cellStyle name="Normal 6 12 2 3 20" xfId="5097" xr:uid="{00000000-0005-0000-0000-000025120000}"/>
    <cellStyle name="Normal 6 12 2 3 21" xfId="5098" xr:uid="{00000000-0005-0000-0000-000026120000}"/>
    <cellStyle name="Normal 6 12 2 3 22" xfId="5099" xr:uid="{00000000-0005-0000-0000-000027120000}"/>
    <cellStyle name="Normal 6 12 2 3 23" xfId="5100" xr:uid="{00000000-0005-0000-0000-000028120000}"/>
    <cellStyle name="Normal 6 12 2 3 24" xfId="5101" xr:uid="{00000000-0005-0000-0000-000029120000}"/>
    <cellStyle name="Normal 6 12 2 3 25" xfId="5102" xr:uid="{00000000-0005-0000-0000-00002A120000}"/>
    <cellStyle name="Normal 6 12 2 3 26" xfId="5103" xr:uid="{00000000-0005-0000-0000-00002B120000}"/>
    <cellStyle name="Normal 6 12 2 3 3" xfId="5104" xr:uid="{00000000-0005-0000-0000-00002C120000}"/>
    <cellStyle name="Normal 6 12 2 3 4" xfId="5105" xr:uid="{00000000-0005-0000-0000-00002D120000}"/>
    <cellStyle name="Normal 6 12 2 3 5" xfId="5106" xr:uid="{00000000-0005-0000-0000-00002E120000}"/>
    <cellStyle name="Normal 6 12 2 3 6" xfId="5107" xr:uid="{00000000-0005-0000-0000-00002F120000}"/>
    <cellStyle name="Normal 6 12 2 3 7" xfId="5108" xr:uid="{00000000-0005-0000-0000-000030120000}"/>
    <cellStyle name="Normal 6 12 2 3 8" xfId="5109" xr:uid="{00000000-0005-0000-0000-000031120000}"/>
    <cellStyle name="Normal 6 12 2 3 9" xfId="5110" xr:uid="{00000000-0005-0000-0000-000032120000}"/>
    <cellStyle name="Normal 6 12 2 3_Manual Consol" xfId="5111" xr:uid="{00000000-0005-0000-0000-000033120000}"/>
    <cellStyle name="Normal 6 12 2 30" xfId="5112" xr:uid="{00000000-0005-0000-0000-000034120000}"/>
    <cellStyle name="Normal 6 12 2 31" xfId="5113" xr:uid="{00000000-0005-0000-0000-000035120000}"/>
    <cellStyle name="Normal 6 12 2 32" xfId="5114" xr:uid="{00000000-0005-0000-0000-000036120000}"/>
    <cellStyle name="Normal 6 12 2 33" xfId="5115" xr:uid="{00000000-0005-0000-0000-000037120000}"/>
    <cellStyle name="Normal 6 12 2 4" xfId="5116" xr:uid="{00000000-0005-0000-0000-000038120000}"/>
    <cellStyle name="Normal 6 12 2 4 10" xfId="5117" xr:uid="{00000000-0005-0000-0000-000039120000}"/>
    <cellStyle name="Normal 6 12 2 4 11" xfId="5118" xr:uid="{00000000-0005-0000-0000-00003A120000}"/>
    <cellStyle name="Normal 6 12 2 4 12" xfId="5119" xr:uid="{00000000-0005-0000-0000-00003B120000}"/>
    <cellStyle name="Normal 6 12 2 4 13" xfId="5120" xr:uid="{00000000-0005-0000-0000-00003C120000}"/>
    <cellStyle name="Normal 6 12 2 4 14" xfId="5121" xr:uid="{00000000-0005-0000-0000-00003D120000}"/>
    <cellStyle name="Normal 6 12 2 4 15" xfId="5122" xr:uid="{00000000-0005-0000-0000-00003E120000}"/>
    <cellStyle name="Normal 6 12 2 4 16" xfId="5123" xr:uid="{00000000-0005-0000-0000-00003F120000}"/>
    <cellStyle name="Normal 6 12 2 4 17" xfId="5124" xr:uid="{00000000-0005-0000-0000-000040120000}"/>
    <cellStyle name="Normal 6 12 2 4 18" xfId="5125" xr:uid="{00000000-0005-0000-0000-000041120000}"/>
    <cellStyle name="Normal 6 12 2 4 19" xfId="5126" xr:uid="{00000000-0005-0000-0000-000042120000}"/>
    <cellStyle name="Normal 6 12 2 4 2" xfId="5127" xr:uid="{00000000-0005-0000-0000-000043120000}"/>
    <cellStyle name="Normal 6 12 2 4 20" xfId="5128" xr:uid="{00000000-0005-0000-0000-000044120000}"/>
    <cellStyle name="Normal 6 12 2 4 21" xfId="5129" xr:uid="{00000000-0005-0000-0000-000045120000}"/>
    <cellStyle name="Normal 6 12 2 4 22" xfId="5130" xr:uid="{00000000-0005-0000-0000-000046120000}"/>
    <cellStyle name="Normal 6 12 2 4 23" xfId="5131" xr:uid="{00000000-0005-0000-0000-000047120000}"/>
    <cellStyle name="Normal 6 12 2 4 24" xfId="5132" xr:uid="{00000000-0005-0000-0000-000048120000}"/>
    <cellStyle name="Normal 6 12 2 4 25" xfId="5133" xr:uid="{00000000-0005-0000-0000-000049120000}"/>
    <cellStyle name="Normal 6 12 2 4 26" xfId="5134" xr:uid="{00000000-0005-0000-0000-00004A120000}"/>
    <cellStyle name="Normal 6 12 2 4 3" xfId="5135" xr:uid="{00000000-0005-0000-0000-00004B120000}"/>
    <cellStyle name="Normal 6 12 2 4 4" xfId="5136" xr:uid="{00000000-0005-0000-0000-00004C120000}"/>
    <cellStyle name="Normal 6 12 2 4 5" xfId="5137" xr:uid="{00000000-0005-0000-0000-00004D120000}"/>
    <cellStyle name="Normal 6 12 2 4 6" xfId="5138" xr:uid="{00000000-0005-0000-0000-00004E120000}"/>
    <cellStyle name="Normal 6 12 2 4 7" xfId="5139" xr:uid="{00000000-0005-0000-0000-00004F120000}"/>
    <cellStyle name="Normal 6 12 2 4 8" xfId="5140" xr:uid="{00000000-0005-0000-0000-000050120000}"/>
    <cellStyle name="Normal 6 12 2 4 9" xfId="5141" xr:uid="{00000000-0005-0000-0000-000051120000}"/>
    <cellStyle name="Normal 6 12 2 4_Manual Consol" xfId="5142" xr:uid="{00000000-0005-0000-0000-000052120000}"/>
    <cellStyle name="Normal 6 12 2 5" xfId="5143" xr:uid="{00000000-0005-0000-0000-000053120000}"/>
    <cellStyle name="Normal 6 12 2 5 10" xfId="5144" xr:uid="{00000000-0005-0000-0000-000054120000}"/>
    <cellStyle name="Normal 6 12 2 5 11" xfId="5145" xr:uid="{00000000-0005-0000-0000-000055120000}"/>
    <cellStyle name="Normal 6 12 2 5 12" xfId="5146" xr:uid="{00000000-0005-0000-0000-000056120000}"/>
    <cellStyle name="Normal 6 12 2 5 13" xfId="5147" xr:uid="{00000000-0005-0000-0000-000057120000}"/>
    <cellStyle name="Normal 6 12 2 5 14" xfId="5148" xr:uid="{00000000-0005-0000-0000-000058120000}"/>
    <cellStyle name="Normal 6 12 2 5 15" xfId="5149" xr:uid="{00000000-0005-0000-0000-000059120000}"/>
    <cellStyle name="Normal 6 12 2 5 16" xfId="5150" xr:uid="{00000000-0005-0000-0000-00005A120000}"/>
    <cellStyle name="Normal 6 12 2 5 17" xfId="5151" xr:uid="{00000000-0005-0000-0000-00005B120000}"/>
    <cellStyle name="Normal 6 12 2 5 18" xfId="5152" xr:uid="{00000000-0005-0000-0000-00005C120000}"/>
    <cellStyle name="Normal 6 12 2 5 19" xfId="5153" xr:uid="{00000000-0005-0000-0000-00005D120000}"/>
    <cellStyle name="Normal 6 12 2 5 2" xfId="5154" xr:uid="{00000000-0005-0000-0000-00005E120000}"/>
    <cellStyle name="Normal 6 12 2 5 20" xfId="5155" xr:uid="{00000000-0005-0000-0000-00005F120000}"/>
    <cellStyle name="Normal 6 12 2 5 21" xfId="5156" xr:uid="{00000000-0005-0000-0000-000060120000}"/>
    <cellStyle name="Normal 6 12 2 5 22" xfId="5157" xr:uid="{00000000-0005-0000-0000-000061120000}"/>
    <cellStyle name="Normal 6 12 2 5 23" xfId="5158" xr:uid="{00000000-0005-0000-0000-000062120000}"/>
    <cellStyle name="Normal 6 12 2 5 24" xfId="5159" xr:uid="{00000000-0005-0000-0000-000063120000}"/>
    <cellStyle name="Normal 6 12 2 5 25" xfId="5160" xr:uid="{00000000-0005-0000-0000-000064120000}"/>
    <cellStyle name="Normal 6 12 2 5 26" xfId="5161" xr:uid="{00000000-0005-0000-0000-000065120000}"/>
    <cellStyle name="Normal 6 12 2 5 3" xfId="5162" xr:uid="{00000000-0005-0000-0000-000066120000}"/>
    <cellStyle name="Normal 6 12 2 5 4" xfId="5163" xr:uid="{00000000-0005-0000-0000-000067120000}"/>
    <cellStyle name="Normal 6 12 2 5 5" xfId="5164" xr:uid="{00000000-0005-0000-0000-000068120000}"/>
    <cellStyle name="Normal 6 12 2 5 6" xfId="5165" xr:uid="{00000000-0005-0000-0000-000069120000}"/>
    <cellStyle name="Normal 6 12 2 5 7" xfId="5166" xr:uid="{00000000-0005-0000-0000-00006A120000}"/>
    <cellStyle name="Normal 6 12 2 5 8" xfId="5167" xr:uid="{00000000-0005-0000-0000-00006B120000}"/>
    <cellStyle name="Normal 6 12 2 5 9" xfId="5168" xr:uid="{00000000-0005-0000-0000-00006C120000}"/>
    <cellStyle name="Normal 6 12 2 5_Manual Consol" xfId="5169" xr:uid="{00000000-0005-0000-0000-00006D120000}"/>
    <cellStyle name="Normal 6 12 2 6" xfId="5170" xr:uid="{00000000-0005-0000-0000-00006E120000}"/>
    <cellStyle name="Normal 6 12 2 6 10" xfId="5171" xr:uid="{00000000-0005-0000-0000-00006F120000}"/>
    <cellStyle name="Normal 6 12 2 6 11" xfId="5172" xr:uid="{00000000-0005-0000-0000-000070120000}"/>
    <cellStyle name="Normal 6 12 2 6 12" xfId="5173" xr:uid="{00000000-0005-0000-0000-000071120000}"/>
    <cellStyle name="Normal 6 12 2 6 13" xfId="5174" xr:uid="{00000000-0005-0000-0000-000072120000}"/>
    <cellStyle name="Normal 6 12 2 6 14" xfId="5175" xr:uid="{00000000-0005-0000-0000-000073120000}"/>
    <cellStyle name="Normal 6 12 2 6 15" xfId="5176" xr:uid="{00000000-0005-0000-0000-000074120000}"/>
    <cellStyle name="Normal 6 12 2 6 16" xfId="5177" xr:uid="{00000000-0005-0000-0000-000075120000}"/>
    <cellStyle name="Normal 6 12 2 6 17" xfId="5178" xr:uid="{00000000-0005-0000-0000-000076120000}"/>
    <cellStyle name="Normal 6 12 2 6 18" xfId="5179" xr:uid="{00000000-0005-0000-0000-000077120000}"/>
    <cellStyle name="Normal 6 12 2 6 19" xfId="5180" xr:uid="{00000000-0005-0000-0000-000078120000}"/>
    <cellStyle name="Normal 6 12 2 6 2" xfId="5181" xr:uid="{00000000-0005-0000-0000-000079120000}"/>
    <cellStyle name="Normal 6 12 2 6 20" xfId="5182" xr:uid="{00000000-0005-0000-0000-00007A120000}"/>
    <cellStyle name="Normal 6 12 2 6 21" xfId="5183" xr:uid="{00000000-0005-0000-0000-00007B120000}"/>
    <cellStyle name="Normal 6 12 2 6 22" xfId="5184" xr:uid="{00000000-0005-0000-0000-00007C120000}"/>
    <cellStyle name="Normal 6 12 2 6 23" xfId="5185" xr:uid="{00000000-0005-0000-0000-00007D120000}"/>
    <cellStyle name="Normal 6 12 2 6 24" xfId="5186" xr:uid="{00000000-0005-0000-0000-00007E120000}"/>
    <cellStyle name="Normal 6 12 2 6 25" xfId="5187" xr:uid="{00000000-0005-0000-0000-00007F120000}"/>
    <cellStyle name="Normal 6 12 2 6 26" xfId="5188" xr:uid="{00000000-0005-0000-0000-000080120000}"/>
    <cellStyle name="Normal 6 12 2 6 3" xfId="5189" xr:uid="{00000000-0005-0000-0000-000081120000}"/>
    <cellStyle name="Normal 6 12 2 6 4" xfId="5190" xr:uid="{00000000-0005-0000-0000-000082120000}"/>
    <cellStyle name="Normal 6 12 2 6 5" xfId="5191" xr:uid="{00000000-0005-0000-0000-000083120000}"/>
    <cellStyle name="Normal 6 12 2 6 6" xfId="5192" xr:uid="{00000000-0005-0000-0000-000084120000}"/>
    <cellStyle name="Normal 6 12 2 6 7" xfId="5193" xr:uid="{00000000-0005-0000-0000-000085120000}"/>
    <cellStyle name="Normal 6 12 2 6 8" xfId="5194" xr:uid="{00000000-0005-0000-0000-000086120000}"/>
    <cellStyle name="Normal 6 12 2 6 9" xfId="5195" xr:uid="{00000000-0005-0000-0000-000087120000}"/>
    <cellStyle name="Normal 6 12 2 6_Manual Consol" xfId="5196" xr:uid="{00000000-0005-0000-0000-000088120000}"/>
    <cellStyle name="Normal 6 12 2 7" xfId="5197" xr:uid="{00000000-0005-0000-0000-000089120000}"/>
    <cellStyle name="Normal 6 12 2 7 10" xfId="5198" xr:uid="{00000000-0005-0000-0000-00008A120000}"/>
    <cellStyle name="Normal 6 12 2 7 11" xfId="5199" xr:uid="{00000000-0005-0000-0000-00008B120000}"/>
    <cellStyle name="Normal 6 12 2 7 12" xfId="5200" xr:uid="{00000000-0005-0000-0000-00008C120000}"/>
    <cellStyle name="Normal 6 12 2 7 13" xfId="5201" xr:uid="{00000000-0005-0000-0000-00008D120000}"/>
    <cellStyle name="Normal 6 12 2 7 14" xfId="5202" xr:uid="{00000000-0005-0000-0000-00008E120000}"/>
    <cellStyle name="Normal 6 12 2 7 15" xfId="5203" xr:uid="{00000000-0005-0000-0000-00008F120000}"/>
    <cellStyle name="Normal 6 12 2 7 16" xfId="5204" xr:uid="{00000000-0005-0000-0000-000090120000}"/>
    <cellStyle name="Normal 6 12 2 7 17" xfId="5205" xr:uid="{00000000-0005-0000-0000-000091120000}"/>
    <cellStyle name="Normal 6 12 2 7 18" xfId="5206" xr:uid="{00000000-0005-0000-0000-000092120000}"/>
    <cellStyle name="Normal 6 12 2 7 19" xfId="5207" xr:uid="{00000000-0005-0000-0000-000093120000}"/>
    <cellStyle name="Normal 6 12 2 7 2" xfId="5208" xr:uid="{00000000-0005-0000-0000-000094120000}"/>
    <cellStyle name="Normal 6 12 2 7 20" xfId="5209" xr:uid="{00000000-0005-0000-0000-000095120000}"/>
    <cellStyle name="Normal 6 12 2 7 21" xfId="5210" xr:uid="{00000000-0005-0000-0000-000096120000}"/>
    <cellStyle name="Normal 6 12 2 7 22" xfId="5211" xr:uid="{00000000-0005-0000-0000-000097120000}"/>
    <cellStyle name="Normal 6 12 2 7 23" xfId="5212" xr:uid="{00000000-0005-0000-0000-000098120000}"/>
    <cellStyle name="Normal 6 12 2 7 24" xfId="5213" xr:uid="{00000000-0005-0000-0000-000099120000}"/>
    <cellStyle name="Normal 6 12 2 7 25" xfId="5214" xr:uid="{00000000-0005-0000-0000-00009A120000}"/>
    <cellStyle name="Normal 6 12 2 7 26" xfId="5215" xr:uid="{00000000-0005-0000-0000-00009B120000}"/>
    <cellStyle name="Normal 6 12 2 7 3" xfId="5216" xr:uid="{00000000-0005-0000-0000-00009C120000}"/>
    <cellStyle name="Normal 6 12 2 7 4" xfId="5217" xr:uid="{00000000-0005-0000-0000-00009D120000}"/>
    <cellStyle name="Normal 6 12 2 7 5" xfId="5218" xr:uid="{00000000-0005-0000-0000-00009E120000}"/>
    <cellStyle name="Normal 6 12 2 7 6" xfId="5219" xr:uid="{00000000-0005-0000-0000-00009F120000}"/>
    <cellStyle name="Normal 6 12 2 7 7" xfId="5220" xr:uid="{00000000-0005-0000-0000-0000A0120000}"/>
    <cellStyle name="Normal 6 12 2 7 8" xfId="5221" xr:uid="{00000000-0005-0000-0000-0000A1120000}"/>
    <cellStyle name="Normal 6 12 2 7 9" xfId="5222" xr:uid="{00000000-0005-0000-0000-0000A2120000}"/>
    <cellStyle name="Normal 6 12 2 7_Manual Consol" xfId="5223" xr:uid="{00000000-0005-0000-0000-0000A3120000}"/>
    <cellStyle name="Normal 6 12 2 8" xfId="5224" xr:uid="{00000000-0005-0000-0000-0000A4120000}"/>
    <cellStyle name="Normal 6 12 2 8 10" xfId="5225" xr:uid="{00000000-0005-0000-0000-0000A5120000}"/>
    <cellStyle name="Normal 6 12 2 8 11" xfId="5226" xr:uid="{00000000-0005-0000-0000-0000A6120000}"/>
    <cellStyle name="Normal 6 12 2 8 12" xfId="5227" xr:uid="{00000000-0005-0000-0000-0000A7120000}"/>
    <cellStyle name="Normal 6 12 2 8 13" xfId="5228" xr:uid="{00000000-0005-0000-0000-0000A8120000}"/>
    <cellStyle name="Normal 6 12 2 8 14" xfId="5229" xr:uid="{00000000-0005-0000-0000-0000A9120000}"/>
    <cellStyle name="Normal 6 12 2 8 15" xfId="5230" xr:uid="{00000000-0005-0000-0000-0000AA120000}"/>
    <cellStyle name="Normal 6 12 2 8 16" xfId="5231" xr:uid="{00000000-0005-0000-0000-0000AB120000}"/>
    <cellStyle name="Normal 6 12 2 8 17" xfId="5232" xr:uid="{00000000-0005-0000-0000-0000AC120000}"/>
    <cellStyle name="Normal 6 12 2 8 18" xfId="5233" xr:uid="{00000000-0005-0000-0000-0000AD120000}"/>
    <cellStyle name="Normal 6 12 2 8 19" xfId="5234" xr:uid="{00000000-0005-0000-0000-0000AE120000}"/>
    <cellStyle name="Normal 6 12 2 8 2" xfId="5235" xr:uid="{00000000-0005-0000-0000-0000AF120000}"/>
    <cellStyle name="Normal 6 12 2 8 20" xfId="5236" xr:uid="{00000000-0005-0000-0000-0000B0120000}"/>
    <cellStyle name="Normal 6 12 2 8 21" xfId="5237" xr:uid="{00000000-0005-0000-0000-0000B1120000}"/>
    <cellStyle name="Normal 6 12 2 8 22" xfId="5238" xr:uid="{00000000-0005-0000-0000-0000B2120000}"/>
    <cellStyle name="Normal 6 12 2 8 23" xfId="5239" xr:uid="{00000000-0005-0000-0000-0000B3120000}"/>
    <cellStyle name="Normal 6 12 2 8 24" xfId="5240" xr:uid="{00000000-0005-0000-0000-0000B4120000}"/>
    <cellStyle name="Normal 6 12 2 8 25" xfId="5241" xr:uid="{00000000-0005-0000-0000-0000B5120000}"/>
    <cellStyle name="Normal 6 12 2 8 26" xfId="5242" xr:uid="{00000000-0005-0000-0000-0000B6120000}"/>
    <cellStyle name="Normal 6 12 2 8 3" xfId="5243" xr:uid="{00000000-0005-0000-0000-0000B7120000}"/>
    <cellStyle name="Normal 6 12 2 8 4" xfId="5244" xr:uid="{00000000-0005-0000-0000-0000B8120000}"/>
    <cellStyle name="Normal 6 12 2 8 5" xfId="5245" xr:uid="{00000000-0005-0000-0000-0000B9120000}"/>
    <cellStyle name="Normal 6 12 2 8 6" xfId="5246" xr:uid="{00000000-0005-0000-0000-0000BA120000}"/>
    <cellStyle name="Normal 6 12 2 8 7" xfId="5247" xr:uid="{00000000-0005-0000-0000-0000BB120000}"/>
    <cellStyle name="Normal 6 12 2 8 8" xfId="5248" xr:uid="{00000000-0005-0000-0000-0000BC120000}"/>
    <cellStyle name="Normal 6 12 2 8 9" xfId="5249" xr:uid="{00000000-0005-0000-0000-0000BD120000}"/>
    <cellStyle name="Normal 6 12 2 8_Manual Consol" xfId="5250" xr:uid="{00000000-0005-0000-0000-0000BE120000}"/>
    <cellStyle name="Normal 6 12 2 9" xfId="5251" xr:uid="{00000000-0005-0000-0000-0000BF120000}"/>
    <cellStyle name="Normal 6 12 2_Manual Consol" xfId="5252" xr:uid="{00000000-0005-0000-0000-0000C0120000}"/>
    <cellStyle name="Normal 6 12 20" xfId="5253" xr:uid="{00000000-0005-0000-0000-0000C1120000}"/>
    <cellStyle name="Normal 6 12 21" xfId="5254" xr:uid="{00000000-0005-0000-0000-0000C2120000}"/>
    <cellStyle name="Normal 6 12 22" xfId="5255" xr:uid="{00000000-0005-0000-0000-0000C3120000}"/>
    <cellStyle name="Normal 6 12 23" xfId="5256" xr:uid="{00000000-0005-0000-0000-0000C4120000}"/>
    <cellStyle name="Normal 6 12 24" xfId="5257" xr:uid="{00000000-0005-0000-0000-0000C5120000}"/>
    <cellStyle name="Normal 6 12 25" xfId="5258" xr:uid="{00000000-0005-0000-0000-0000C6120000}"/>
    <cellStyle name="Normal 6 12 26" xfId="5259" xr:uid="{00000000-0005-0000-0000-0000C7120000}"/>
    <cellStyle name="Normal 6 12 27" xfId="5260" xr:uid="{00000000-0005-0000-0000-0000C8120000}"/>
    <cellStyle name="Normal 6 12 28" xfId="5261" xr:uid="{00000000-0005-0000-0000-0000C9120000}"/>
    <cellStyle name="Normal 6 12 29" xfId="5262" xr:uid="{00000000-0005-0000-0000-0000CA120000}"/>
    <cellStyle name="Normal 6 12 3" xfId="5263" xr:uid="{00000000-0005-0000-0000-0000CB120000}"/>
    <cellStyle name="Normal 6 12 3 10" xfId="5264" xr:uid="{00000000-0005-0000-0000-0000CC120000}"/>
    <cellStyle name="Normal 6 12 3 11" xfId="5265" xr:uid="{00000000-0005-0000-0000-0000CD120000}"/>
    <cellStyle name="Normal 6 12 3 12" xfId="5266" xr:uid="{00000000-0005-0000-0000-0000CE120000}"/>
    <cellStyle name="Normal 6 12 3 13" xfId="5267" xr:uid="{00000000-0005-0000-0000-0000CF120000}"/>
    <cellStyle name="Normal 6 12 3 14" xfId="5268" xr:uid="{00000000-0005-0000-0000-0000D0120000}"/>
    <cellStyle name="Normal 6 12 3 15" xfId="5269" xr:uid="{00000000-0005-0000-0000-0000D1120000}"/>
    <cellStyle name="Normal 6 12 3 16" xfId="5270" xr:uid="{00000000-0005-0000-0000-0000D2120000}"/>
    <cellStyle name="Normal 6 12 3 17" xfId="5271" xr:uid="{00000000-0005-0000-0000-0000D3120000}"/>
    <cellStyle name="Normal 6 12 3 18" xfId="5272" xr:uid="{00000000-0005-0000-0000-0000D4120000}"/>
    <cellStyle name="Normal 6 12 3 19" xfId="5273" xr:uid="{00000000-0005-0000-0000-0000D5120000}"/>
    <cellStyle name="Normal 6 12 3 2" xfId="5274" xr:uid="{00000000-0005-0000-0000-0000D6120000}"/>
    <cellStyle name="Normal 6 12 3 2 10" xfId="5275" xr:uid="{00000000-0005-0000-0000-0000D7120000}"/>
    <cellStyle name="Normal 6 12 3 2 11" xfId="5276" xr:uid="{00000000-0005-0000-0000-0000D8120000}"/>
    <cellStyle name="Normal 6 12 3 2 12" xfId="5277" xr:uid="{00000000-0005-0000-0000-0000D9120000}"/>
    <cellStyle name="Normal 6 12 3 2 13" xfId="5278" xr:uid="{00000000-0005-0000-0000-0000DA120000}"/>
    <cellStyle name="Normal 6 12 3 2 14" xfId="5279" xr:uid="{00000000-0005-0000-0000-0000DB120000}"/>
    <cellStyle name="Normal 6 12 3 2 15" xfId="5280" xr:uid="{00000000-0005-0000-0000-0000DC120000}"/>
    <cellStyle name="Normal 6 12 3 2 16" xfId="5281" xr:uid="{00000000-0005-0000-0000-0000DD120000}"/>
    <cellStyle name="Normal 6 12 3 2 17" xfId="5282" xr:uid="{00000000-0005-0000-0000-0000DE120000}"/>
    <cellStyle name="Normal 6 12 3 2 18" xfId="5283" xr:uid="{00000000-0005-0000-0000-0000DF120000}"/>
    <cellStyle name="Normal 6 12 3 2 19" xfId="5284" xr:uid="{00000000-0005-0000-0000-0000E0120000}"/>
    <cellStyle name="Normal 6 12 3 2 2" xfId="5285" xr:uid="{00000000-0005-0000-0000-0000E1120000}"/>
    <cellStyle name="Normal 6 12 3 2 20" xfId="5286" xr:uid="{00000000-0005-0000-0000-0000E2120000}"/>
    <cellStyle name="Normal 6 12 3 2 21" xfId="5287" xr:uid="{00000000-0005-0000-0000-0000E3120000}"/>
    <cellStyle name="Normal 6 12 3 2 22" xfId="5288" xr:uid="{00000000-0005-0000-0000-0000E4120000}"/>
    <cellStyle name="Normal 6 12 3 2 23" xfId="5289" xr:uid="{00000000-0005-0000-0000-0000E5120000}"/>
    <cellStyle name="Normal 6 12 3 2 24" xfId="5290" xr:uid="{00000000-0005-0000-0000-0000E6120000}"/>
    <cellStyle name="Normal 6 12 3 2 25" xfId="5291" xr:uid="{00000000-0005-0000-0000-0000E7120000}"/>
    <cellStyle name="Normal 6 12 3 2 26" xfId="5292" xr:uid="{00000000-0005-0000-0000-0000E8120000}"/>
    <cellStyle name="Normal 6 12 3 2 3" xfId="5293" xr:uid="{00000000-0005-0000-0000-0000E9120000}"/>
    <cellStyle name="Normal 6 12 3 2 4" xfId="5294" xr:uid="{00000000-0005-0000-0000-0000EA120000}"/>
    <cellStyle name="Normal 6 12 3 2 5" xfId="5295" xr:uid="{00000000-0005-0000-0000-0000EB120000}"/>
    <cellStyle name="Normal 6 12 3 2 6" xfId="5296" xr:uid="{00000000-0005-0000-0000-0000EC120000}"/>
    <cellStyle name="Normal 6 12 3 2 7" xfId="5297" xr:uid="{00000000-0005-0000-0000-0000ED120000}"/>
    <cellStyle name="Normal 6 12 3 2 8" xfId="5298" xr:uid="{00000000-0005-0000-0000-0000EE120000}"/>
    <cellStyle name="Normal 6 12 3 2 9" xfId="5299" xr:uid="{00000000-0005-0000-0000-0000EF120000}"/>
    <cellStyle name="Normal 6 12 3 2_Manual Consol" xfId="5300" xr:uid="{00000000-0005-0000-0000-0000F0120000}"/>
    <cellStyle name="Normal 6 12 3 20" xfId="5301" xr:uid="{00000000-0005-0000-0000-0000F1120000}"/>
    <cellStyle name="Normal 6 12 3 21" xfId="5302" xr:uid="{00000000-0005-0000-0000-0000F2120000}"/>
    <cellStyle name="Normal 6 12 3 22" xfId="5303" xr:uid="{00000000-0005-0000-0000-0000F3120000}"/>
    <cellStyle name="Normal 6 12 3 23" xfId="5304" xr:uid="{00000000-0005-0000-0000-0000F4120000}"/>
    <cellStyle name="Normal 6 12 3 24" xfId="5305" xr:uid="{00000000-0005-0000-0000-0000F5120000}"/>
    <cellStyle name="Normal 6 12 3 25" xfId="5306" xr:uid="{00000000-0005-0000-0000-0000F6120000}"/>
    <cellStyle name="Normal 6 12 3 26" xfId="5307" xr:uid="{00000000-0005-0000-0000-0000F7120000}"/>
    <cellStyle name="Normal 6 12 3 27" xfId="5308" xr:uid="{00000000-0005-0000-0000-0000F8120000}"/>
    <cellStyle name="Normal 6 12 3 3" xfId="5309" xr:uid="{00000000-0005-0000-0000-0000F9120000}"/>
    <cellStyle name="Normal 6 12 3 4" xfId="5310" xr:uid="{00000000-0005-0000-0000-0000FA120000}"/>
    <cellStyle name="Normal 6 12 3 5" xfId="5311" xr:uid="{00000000-0005-0000-0000-0000FB120000}"/>
    <cellStyle name="Normal 6 12 3 6" xfId="5312" xr:uid="{00000000-0005-0000-0000-0000FC120000}"/>
    <cellStyle name="Normal 6 12 3 7" xfId="5313" xr:uid="{00000000-0005-0000-0000-0000FD120000}"/>
    <cellStyle name="Normal 6 12 3 8" xfId="5314" xr:uid="{00000000-0005-0000-0000-0000FE120000}"/>
    <cellStyle name="Normal 6 12 3 9" xfId="5315" xr:uid="{00000000-0005-0000-0000-0000FF120000}"/>
    <cellStyle name="Normal 6 12 3_Manual Consol" xfId="5316" xr:uid="{00000000-0005-0000-0000-000000130000}"/>
    <cellStyle name="Normal 6 12 30" xfId="5317" xr:uid="{00000000-0005-0000-0000-000001130000}"/>
    <cellStyle name="Normal 6 12 31" xfId="5318" xr:uid="{00000000-0005-0000-0000-000002130000}"/>
    <cellStyle name="Normal 6 12 32" xfId="5319" xr:uid="{00000000-0005-0000-0000-000003130000}"/>
    <cellStyle name="Normal 6 12 33" xfId="5320" xr:uid="{00000000-0005-0000-0000-000004130000}"/>
    <cellStyle name="Normal 6 12 34" xfId="5321" xr:uid="{00000000-0005-0000-0000-000005130000}"/>
    <cellStyle name="Normal 6 12 35" xfId="5322" xr:uid="{00000000-0005-0000-0000-000006130000}"/>
    <cellStyle name="Normal 6 12 4" xfId="5323" xr:uid="{00000000-0005-0000-0000-000007130000}"/>
    <cellStyle name="Normal 6 12 4 10" xfId="5324" xr:uid="{00000000-0005-0000-0000-000008130000}"/>
    <cellStyle name="Normal 6 12 4 11" xfId="5325" xr:uid="{00000000-0005-0000-0000-000009130000}"/>
    <cellStyle name="Normal 6 12 4 12" xfId="5326" xr:uid="{00000000-0005-0000-0000-00000A130000}"/>
    <cellStyle name="Normal 6 12 4 13" xfId="5327" xr:uid="{00000000-0005-0000-0000-00000B130000}"/>
    <cellStyle name="Normal 6 12 4 14" xfId="5328" xr:uid="{00000000-0005-0000-0000-00000C130000}"/>
    <cellStyle name="Normal 6 12 4 15" xfId="5329" xr:uid="{00000000-0005-0000-0000-00000D130000}"/>
    <cellStyle name="Normal 6 12 4 16" xfId="5330" xr:uid="{00000000-0005-0000-0000-00000E130000}"/>
    <cellStyle name="Normal 6 12 4 17" xfId="5331" xr:uid="{00000000-0005-0000-0000-00000F130000}"/>
    <cellStyle name="Normal 6 12 4 18" xfId="5332" xr:uid="{00000000-0005-0000-0000-000010130000}"/>
    <cellStyle name="Normal 6 12 4 19" xfId="5333" xr:uid="{00000000-0005-0000-0000-000011130000}"/>
    <cellStyle name="Normal 6 12 4 2" xfId="5334" xr:uid="{00000000-0005-0000-0000-000012130000}"/>
    <cellStyle name="Normal 6 12 4 2 10" xfId="5335" xr:uid="{00000000-0005-0000-0000-000013130000}"/>
    <cellStyle name="Normal 6 12 4 2 11" xfId="5336" xr:uid="{00000000-0005-0000-0000-000014130000}"/>
    <cellStyle name="Normal 6 12 4 2 12" xfId="5337" xr:uid="{00000000-0005-0000-0000-000015130000}"/>
    <cellStyle name="Normal 6 12 4 2 13" xfId="5338" xr:uid="{00000000-0005-0000-0000-000016130000}"/>
    <cellStyle name="Normal 6 12 4 2 14" xfId="5339" xr:uid="{00000000-0005-0000-0000-000017130000}"/>
    <cellStyle name="Normal 6 12 4 2 15" xfId="5340" xr:uid="{00000000-0005-0000-0000-000018130000}"/>
    <cellStyle name="Normal 6 12 4 2 16" xfId="5341" xr:uid="{00000000-0005-0000-0000-000019130000}"/>
    <cellStyle name="Normal 6 12 4 2 17" xfId="5342" xr:uid="{00000000-0005-0000-0000-00001A130000}"/>
    <cellStyle name="Normal 6 12 4 2 18" xfId="5343" xr:uid="{00000000-0005-0000-0000-00001B130000}"/>
    <cellStyle name="Normal 6 12 4 2 19" xfId="5344" xr:uid="{00000000-0005-0000-0000-00001C130000}"/>
    <cellStyle name="Normal 6 12 4 2 2" xfId="5345" xr:uid="{00000000-0005-0000-0000-00001D130000}"/>
    <cellStyle name="Normal 6 12 4 2 20" xfId="5346" xr:uid="{00000000-0005-0000-0000-00001E130000}"/>
    <cellStyle name="Normal 6 12 4 2 21" xfId="5347" xr:uid="{00000000-0005-0000-0000-00001F130000}"/>
    <cellStyle name="Normal 6 12 4 2 22" xfId="5348" xr:uid="{00000000-0005-0000-0000-000020130000}"/>
    <cellStyle name="Normal 6 12 4 2 23" xfId="5349" xr:uid="{00000000-0005-0000-0000-000021130000}"/>
    <cellStyle name="Normal 6 12 4 2 24" xfId="5350" xr:uid="{00000000-0005-0000-0000-000022130000}"/>
    <cellStyle name="Normal 6 12 4 2 25" xfId="5351" xr:uid="{00000000-0005-0000-0000-000023130000}"/>
    <cellStyle name="Normal 6 12 4 2 26" xfId="5352" xr:uid="{00000000-0005-0000-0000-000024130000}"/>
    <cellStyle name="Normal 6 12 4 2 3" xfId="5353" xr:uid="{00000000-0005-0000-0000-000025130000}"/>
    <cellStyle name="Normal 6 12 4 2 4" xfId="5354" xr:uid="{00000000-0005-0000-0000-000026130000}"/>
    <cellStyle name="Normal 6 12 4 2 5" xfId="5355" xr:uid="{00000000-0005-0000-0000-000027130000}"/>
    <cellStyle name="Normal 6 12 4 2 6" xfId="5356" xr:uid="{00000000-0005-0000-0000-000028130000}"/>
    <cellStyle name="Normal 6 12 4 2 7" xfId="5357" xr:uid="{00000000-0005-0000-0000-000029130000}"/>
    <cellStyle name="Normal 6 12 4 2 8" xfId="5358" xr:uid="{00000000-0005-0000-0000-00002A130000}"/>
    <cellStyle name="Normal 6 12 4 2 9" xfId="5359" xr:uid="{00000000-0005-0000-0000-00002B130000}"/>
    <cellStyle name="Normal 6 12 4 2_Manual Consol" xfId="5360" xr:uid="{00000000-0005-0000-0000-00002C130000}"/>
    <cellStyle name="Normal 6 12 4 20" xfId="5361" xr:uid="{00000000-0005-0000-0000-00002D130000}"/>
    <cellStyle name="Normal 6 12 4 21" xfId="5362" xr:uid="{00000000-0005-0000-0000-00002E130000}"/>
    <cellStyle name="Normal 6 12 4 22" xfId="5363" xr:uid="{00000000-0005-0000-0000-00002F130000}"/>
    <cellStyle name="Normal 6 12 4 23" xfId="5364" xr:uid="{00000000-0005-0000-0000-000030130000}"/>
    <cellStyle name="Normal 6 12 4 24" xfId="5365" xr:uid="{00000000-0005-0000-0000-000031130000}"/>
    <cellStyle name="Normal 6 12 4 25" xfId="5366" xr:uid="{00000000-0005-0000-0000-000032130000}"/>
    <cellStyle name="Normal 6 12 4 26" xfId="5367" xr:uid="{00000000-0005-0000-0000-000033130000}"/>
    <cellStyle name="Normal 6 12 4 27" xfId="5368" xr:uid="{00000000-0005-0000-0000-000034130000}"/>
    <cellStyle name="Normal 6 12 4 3" xfId="5369" xr:uid="{00000000-0005-0000-0000-000035130000}"/>
    <cellStyle name="Normal 6 12 4 4" xfId="5370" xr:uid="{00000000-0005-0000-0000-000036130000}"/>
    <cellStyle name="Normal 6 12 4 5" xfId="5371" xr:uid="{00000000-0005-0000-0000-000037130000}"/>
    <cellStyle name="Normal 6 12 4 6" xfId="5372" xr:uid="{00000000-0005-0000-0000-000038130000}"/>
    <cellStyle name="Normal 6 12 4 7" xfId="5373" xr:uid="{00000000-0005-0000-0000-000039130000}"/>
    <cellStyle name="Normal 6 12 4 8" xfId="5374" xr:uid="{00000000-0005-0000-0000-00003A130000}"/>
    <cellStyle name="Normal 6 12 4 9" xfId="5375" xr:uid="{00000000-0005-0000-0000-00003B130000}"/>
    <cellStyle name="Normal 6 12 4_Manual Consol" xfId="5376" xr:uid="{00000000-0005-0000-0000-00003C130000}"/>
    <cellStyle name="Normal 6 12 5" xfId="5377" xr:uid="{00000000-0005-0000-0000-00003D130000}"/>
    <cellStyle name="Normal 6 12 5 10" xfId="5378" xr:uid="{00000000-0005-0000-0000-00003E130000}"/>
    <cellStyle name="Normal 6 12 5 11" xfId="5379" xr:uid="{00000000-0005-0000-0000-00003F130000}"/>
    <cellStyle name="Normal 6 12 5 12" xfId="5380" xr:uid="{00000000-0005-0000-0000-000040130000}"/>
    <cellStyle name="Normal 6 12 5 13" xfId="5381" xr:uid="{00000000-0005-0000-0000-000041130000}"/>
    <cellStyle name="Normal 6 12 5 14" xfId="5382" xr:uid="{00000000-0005-0000-0000-000042130000}"/>
    <cellStyle name="Normal 6 12 5 15" xfId="5383" xr:uid="{00000000-0005-0000-0000-000043130000}"/>
    <cellStyle name="Normal 6 12 5 16" xfId="5384" xr:uid="{00000000-0005-0000-0000-000044130000}"/>
    <cellStyle name="Normal 6 12 5 17" xfId="5385" xr:uid="{00000000-0005-0000-0000-000045130000}"/>
    <cellStyle name="Normal 6 12 5 18" xfId="5386" xr:uid="{00000000-0005-0000-0000-000046130000}"/>
    <cellStyle name="Normal 6 12 5 19" xfId="5387" xr:uid="{00000000-0005-0000-0000-000047130000}"/>
    <cellStyle name="Normal 6 12 5 2" xfId="5388" xr:uid="{00000000-0005-0000-0000-000048130000}"/>
    <cellStyle name="Normal 6 12 5 20" xfId="5389" xr:uid="{00000000-0005-0000-0000-000049130000}"/>
    <cellStyle name="Normal 6 12 5 21" xfId="5390" xr:uid="{00000000-0005-0000-0000-00004A130000}"/>
    <cellStyle name="Normal 6 12 5 22" xfId="5391" xr:uid="{00000000-0005-0000-0000-00004B130000}"/>
    <cellStyle name="Normal 6 12 5 23" xfId="5392" xr:uid="{00000000-0005-0000-0000-00004C130000}"/>
    <cellStyle name="Normal 6 12 5 24" xfId="5393" xr:uid="{00000000-0005-0000-0000-00004D130000}"/>
    <cellStyle name="Normal 6 12 5 25" xfId="5394" xr:uid="{00000000-0005-0000-0000-00004E130000}"/>
    <cellStyle name="Normal 6 12 5 26" xfId="5395" xr:uid="{00000000-0005-0000-0000-00004F130000}"/>
    <cellStyle name="Normal 6 12 5 3" xfId="5396" xr:uid="{00000000-0005-0000-0000-000050130000}"/>
    <cellStyle name="Normal 6 12 5 4" xfId="5397" xr:uid="{00000000-0005-0000-0000-000051130000}"/>
    <cellStyle name="Normal 6 12 5 5" xfId="5398" xr:uid="{00000000-0005-0000-0000-000052130000}"/>
    <cellStyle name="Normal 6 12 5 6" xfId="5399" xr:uid="{00000000-0005-0000-0000-000053130000}"/>
    <cellStyle name="Normal 6 12 5 7" xfId="5400" xr:uid="{00000000-0005-0000-0000-000054130000}"/>
    <cellStyle name="Normal 6 12 5 8" xfId="5401" xr:uid="{00000000-0005-0000-0000-000055130000}"/>
    <cellStyle name="Normal 6 12 5 9" xfId="5402" xr:uid="{00000000-0005-0000-0000-000056130000}"/>
    <cellStyle name="Normal 6 12 5_Manual Consol" xfId="5403" xr:uid="{00000000-0005-0000-0000-000057130000}"/>
    <cellStyle name="Normal 6 12 6" xfId="5404" xr:uid="{00000000-0005-0000-0000-000058130000}"/>
    <cellStyle name="Normal 6 12 6 10" xfId="5405" xr:uid="{00000000-0005-0000-0000-000059130000}"/>
    <cellStyle name="Normal 6 12 6 11" xfId="5406" xr:uid="{00000000-0005-0000-0000-00005A130000}"/>
    <cellStyle name="Normal 6 12 6 12" xfId="5407" xr:uid="{00000000-0005-0000-0000-00005B130000}"/>
    <cellStyle name="Normal 6 12 6 13" xfId="5408" xr:uid="{00000000-0005-0000-0000-00005C130000}"/>
    <cellStyle name="Normal 6 12 6 14" xfId="5409" xr:uid="{00000000-0005-0000-0000-00005D130000}"/>
    <cellStyle name="Normal 6 12 6 15" xfId="5410" xr:uid="{00000000-0005-0000-0000-00005E130000}"/>
    <cellStyle name="Normal 6 12 6 16" xfId="5411" xr:uid="{00000000-0005-0000-0000-00005F130000}"/>
    <cellStyle name="Normal 6 12 6 17" xfId="5412" xr:uid="{00000000-0005-0000-0000-000060130000}"/>
    <cellStyle name="Normal 6 12 6 18" xfId="5413" xr:uid="{00000000-0005-0000-0000-000061130000}"/>
    <cellStyle name="Normal 6 12 6 19" xfId="5414" xr:uid="{00000000-0005-0000-0000-000062130000}"/>
    <cellStyle name="Normal 6 12 6 2" xfId="5415" xr:uid="{00000000-0005-0000-0000-000063130000}"/>
    <cellStyle name="Normal 6 12 6 20" xfId="5416" xr:uid="{00000000-0005-0000-0000-000064130000}"/>
    <cellStyle name="Normal 6 12 6 21" xfId="5417" xr:uid="{00000000-0005-0000-0000-000065130000}"/>
    <cellStyle name="Normal 6 12 6 22" xfId="5418" xr:uid="{00000000-0005-0000-0000-000066130000}"/>
    <cellStyle name="Normal 6 12 6 23" xfId="5419" xr:uid="{00000000-0005-0000-0000-000067130000}"/>
    <cellStyle name="Normal 6 12 6 24" xfId="5420" xr:uid="{00000000-0005-0000-0000-000068130000}"/>
    <cellStyle name="Normal 6 12 6 25" xfId="5421" xr:uid="{00000000-0005-0000-0000-000069130000}"/>
    <cellStyle name="Normal 6 12 6 26" xfId="5422" xr:uid="{00000000-0005-0000-0000-00006A130000}"/>
    <cellStyle name="Normal 6 12 6 3" xfId="5423" xr:uid="{00000000-0005-0000-0000-00006B130000}"/>
    <cellStyle name="Normal 6 12 6 4" xfId="5424" xr:uid="{00000000-0005-0000-0000-00006C130000}"/>
    <cellStyle name="Normal 6 12 6 5" xfId="5425" xr:uid="{00000000-0005-0000-0000-00006D130000}"/>
    <cellStyle name="Normal 6 12 6 6" xfId="5426" xr:uid="{00000000-0005-0000-0000-00006E130000}"/>
    <cellStyle name="Normal 6 12 6 7" xfId="5427" xr:uid="{00000000-0005-0000-0000-00006F130000}"/>
    <cellStyle name="Normal 6 12 6 8" xfId="5428" xr:uid="{00000000-0005-0000-0000-000070130000}"/>
    <cellStyle name="Normal 6 12 6 9" xfId="5429" xr:uid="{00000000-0005-0000-0000-000071130000}"/>
    <cellStyle name="Normal 6 12 6_Manual Consol" xfId="5430" xr:uid="{00000000-0005-0000-0000-000072130000}"/>
    <cellStyle name="Normal 6 12 7" xfId="5431" xr:uid="{00000000-0005-0000-0000-000073130000}"/>
    <cellStyle name="Normal 6 12 7 10" xfId="5432" xr:uid="{00000000-0005-0000-0000-000074130000}"/>
    <cellStyle name="Normal 6 12 7 11" xfId="5433" xr:uid="{00000000-0005-0000-0000-000075130000}"/>
    <cellStyle name="Normal 6 12 7 12" xfId="5434" xr:uid="{00000000-0005-0000-0000-000076130000}"/>
    <cellStyle name="Normal 6 12 7 13" xfId="5435" xr:uid="{00000000-0005-0000-0000-000077130000}"/>
    <cellStyle name="Normal 6 12 7 14" xfId="5436" xr:uid="{00000000-0005-0000-0000-000078130000}"/>
    <cellStyle name="Normal 6 12 7 15" xfId="5437" xr:uid="{00000000-0005-0000-0000-000079130000}"/>
    <cellStyle name="Normal 6 12 7 16" xfId="5438" xr:uid="{00000000-0005-0000-0000-00007A130000}"/>
    <cellStyle name="Normal 6 12 7 17" xfId="5439" xr:uid="{00000000-0005-0000-0000-00007B130000}"/>
    <cellStyle name="Normal 6 12 7 18" xfId="5440" xr:uid="{00000000-0005-0000-0000-00007C130000}"/>
    <cellStyle name="Normal 6 12 7 19" xfId="5441" xr:uid="{00000000-0005-0000-0000-00007D130000}"/>
    <cellStyle name="Normal 6 12 7 2" xfId="5442" xr:uid="{00000000-0005-0000-0000-00007E130000}"/>
    <cellStyle name="Normal 6 12 7 20" xfId="5443" xr:uid="{00000000-0005-0000-0000-00007F130000}"/>
    <cellStyle name="Normal 6 12 7 21" xfId="5444" xr:uid="{00000000-0005-0000-0000-000080130000}"/>
    <cellStyle name="Normal 6 12 7 22" xfId="5445" xr:uid="{00000000-0005-0000-0000-000081130000}"/>
    <cellStyle name="Normal 6 12 7 23" xfId="5446" xr:uid="{00000000-0005-0000-0000-000082130000}"/>
    <cellStyle name="Normal 6 12 7 24" xfId="5447" xr:uid="{00000000-0005-0000-0000-000083130000}"/>
    <cellStyle name="Normal 6 12 7 25" xfId="5448" xr:uid="{00000000-0005-0000-0000-000084130000}"/>
    <cellStyle name="Normal 6 12 7 26" xfId="5449" xr:uid="{00000000-0005-0000-0000-000085130000}"/>
    <cellStyle name="Normal 6 12 7 3" xfId="5450" xr:uid="{00000000-0005-0000-0000-000086130000}"/>
    <cellStyle name="Normal 6 12 7 4" xfId="5451" xr:uid="{00000000-0005-0000-0000-000087130000}"/>
    <cellStyle name="Normal 6 12 7 5" xfId="5452" xr:uid="{00000000-0005-0000-0000-000088130000}"/>
    <cellStyle name="Normal 6 12 7 6" xfId="5453" xr:uid="{00000000-0005-0000-0000-000089130000}"/>
    <cellStyle name="Normal 6 12 7 7" xfId="5454" xr:uid="{00000000-0005-0000-0000-00008A130000}"/>
    <cellStyle name="Normal 6 12 7 8" xfId="5455" xr:uid="{00000000-0005-0000-0000-00008B130000}"/>
    <cellStyle name="Normal 6 12 7 9" xfId="5456" xr:uid="{00000000-0005-0000-0000-00008C130000}"/>
    <cellStyle name="Normal 6 12 7_Manual Consol" xfId="5457" xr:uid="{00000000-0005-0000-0000-00008D130000}"/>
    <cellStyle name="Normal 6 12 8" xfId="5458" xr:uid="{00000000-0005-0000-0000-00008E130000}"/>
    <cellStyle name="Normal 6 12 8 10" xfId="5459" xr:uid="{00000000-0005-0000-0000-00008F130000}"/>
    <cellStyle name="Normal 6 12 8 11" xfId="5460" xr:uid="{00000000-0005-0000-0000-000090130000}"/>
    <cellStyle name="Normal 6 12 8 12" xfId="5461" xr:uid="{00000000-0005-0000-0000-000091130000}"/>
    <cellStyle name="Normal 6 12 8 13" xfId="5462" xr:uid="{00000000-0005-0000-0000-000092130000}"/>
    <cellStyle name="Normal 6 12 8 14" xfId="5463" xr:uid="{00000000-0005-0000-0000-000093130000}"/>
    <cellStyle name="Normal 6 12 8 15" xfId="5464" xr:uid="{00000000-0005-0000-0000-000094130000}"/>
    <cellStyle name="Normal 6 12 8 16" xfId="5465" xr:uid="{00000000-0005-0000-0000-000095130000}"/>
    <cellStyle name="Normal 6 12 8 17" xfId="5466" xr:uid="{00000000-0005-0000-0000-000096130000}"/>
    <cellStyle name="Normal 6 12 8 18" xfId="5467" xr:uid="{00000000-0005-0000-0000-000097130000}"/>
    <cellStyle name="Normal 6 12 8 19" xfId="5468" xr:uid="{00000000-0005-0000-0000-000098130000}"/>
    <cellStyle name="Normal 6 12 8 2" xfId="5469" xr:uid="{00000000-0005-0000-0000-000099130000}"/>
    <cellStyle name="Normal 6 12 8 20" xfId="5470" xr:uid="{00000000-0005-0000-0000-00009A130000}"/>
    <cellStyle name="Normal 6 12 8 21" xfId="5471" xr:uid="{00000000-0005-0000-0000-00009B130000}"/>
    <cellStyle name="Normal 6 12 8 22" xfId="5472" xr:uid="{00000000-0005-0000-0000-00009C130000}"/>
    <cellStyle name="Normal 6 12 8 23" xfId="5473" xr:uid="{00000000-0005-0000-0000-00009D130000}"/>
    <cellStyle name="Normal 6 12 8 24" xfId="5474" xr:uid="{00000000-0005-0000-0000-00009E130000}"/>
    <cellStyle name="Normal 6 12 8 25" xfId="5475" xr:uid="{00000000-0005-0000-0000-00009F130000}"/>
    <cellStyle name="Normal 6 12 8 26" xfId="5476" xr:uid="{00000000-0005-0000-0000-0000A0130000}"/>
    <cellStyle name="Normal 6 12 8 3" xfId="5477" xr:uid="{00000000-0005-0000-0000-0000A1130000}"/>
    <cellStyle name="Normal 6 12 8 4" xfId="5478" xr:uid="{00000000-0005-0000-0000-0000A2130000}"/>
    <cellStyle name="Normal 6 12 8 5" xfId="5479" xr:uid="{00000000-0005-0000-0000-0000A3130000}"/>
    <cellStyle name="Normal 6 12 8 6" xfId="5480" xr:uid="{00000000-0005-0000-0000-0000A4130000}"/>
    <cellStyle name="Normal 6 12 8 7" xfId="5481" xr:uid="{00000000-0005-0000-0000-0000A5130000}"/>
    <cellStyle name="Normal 6 12 8 8" xfId="5482" xr:uid="{00000000-0005-0000-0000-0000A6130000}"/>
    <cellStyle name="Normal 6 12 8 9" xfId="5483" xr:uid="{00000000-0005-0000-0000-0000A7130000}"/>
    <cellStyle name="Normal 6 12 8_Manual Consol" xfId="5484" xr:uid="{00000000-0005-0000-0000-0000A8130000}"/>
    <cellStyle name="Normal 6 12 9" xfId="5485" xr:uid="{00000000-0005-0000-0000-0000A9130000}"/>
    <cellStyle name="Normal 6 12 9 10" xfId="5486" xr:uid="{00000000-0005-0000-0000-0000AA130000}"/>
    <cellStyle name="Normal 6 12 9 11" xfId="5487" xr:uid="{00000000-0005-0000-0000-0000AB130000}"/>
    <cellStyle name="Normal 6 12 9 12" xfId="5488" xr:uid="{00000000-0005-0000-0000-0000AC130000}"/>
    <cellStyle name="Normal 6 12 9 13" xfId="5489" xr:uid="{00000000-0005-0000-0000-0000AD130000}"/>
    <cellStyle name="Normal 6 12 9 14" xfId="5490" xr:uid="{00000000-0005-0000-0000-0000AE130000}"/>
    <cellStyle name="Normal 6 12 9 15" xfId="5491" xr:uid="{00000000-0005-0000-0000-0000AF130000}"/>
    <cellStyle name="Normal 6 12 9 16" xfId="5492" xr:uid="{00000000-0005-0000-0000-0000B0130000}"/>
    <cellStyle name="Normal 6 12 9 17" xfId="5493" xr:uid="{00000000-0005-0000-0000-0000B1130000}"/>
    <cellStyle name="Normal 6 12 9 18" xfId="5494" xr:uid="{00000000-0005-0000-0000-0000B2130000}"/>
    <cellStyle name="Normal 6 12 9 19" xfId="5495" xr:uid="{00000000-0005-0000-0000-0000B3130000}"/>
    <cellStyle name="Normal 6 12 9 2" xfId="5496" xr:uid="{00000000-0005-0000-0000-0000B4130000}"/>
    <cellStyle name="Normal 6 12 9 20" xfId="5497" xr:uid="{00000000-0005-0000-0000-0000B5130000}"/>
    <cellStyle name="Normal 6 12 9 21" xfId="5498" xr:uid="{00000000-0005-0000-0000-0000B6130000}"/>
    <cellStyle name="Normal 6 12 9 22" xfId="5499" xr:uid="{00000000-0005-0000-0000-0000B7130000}"/>
    <cellStyle name="Normal 6 12 9 23" xfId="5500" xr:uid="{00000000-0005-0000-0000-0000B8130000}"/>
    <cellStyle name="Normal 6 12 9 24" xfId="5501" xr:uid="{00000000-0005-0000-0000-0000B9130000}"/>
    <cellStyle name="Normal 6 12 9 25" xfId="5502" xr:uid="{00000000-0005-0000-0000-0000BA130000}"/>
    <cellStyle name="Normal 6 12 9 26" xfId="5503" xr:uid="{00000000-0005-0000-0000-0000BB130000}"/>
    <cellStyle name="Normal 6 12 9 3" xfId="5504" xr:uid="{00000000-0005-0000-0000-0000BC130000}"/>
    <cellStyle name="Normal 6 12 9 4" xfId="5505" xr:uid="{00000000-0005-0000-0000-0000BD130000}"/>
    <cellStyle name="Normal 6 12 9 5" xfId="5506" xr:uid="{00000000-0005-0000-0000-0000BE130000}"/>
    <cellStyle name="Normal 6 12 9 6" xfId="5507" xr:uid="{00000000-0005-0000-0000-0000BF130000}"/>
    <cellStyle name="Normal 6 12 9 7" xfId="5508" xr:uid="{00000000-0005-0000-0000-0000C0130000}"/>
    <cellStyle name="Normal 6 12 9 8" xfId="5509" xr:uid="{00000000-0005-0000-0000-0000C1130000}"/>
    <cellStyle name="Normal 6 12 9 9" xfId="5510" xr:uid="{00000000-0005-0000-0000-0000C2130000}"/>
    <cellStyle name="Normal 6 12 9_Manual Consol" xfId="5511" xr:uid="{00000000-0005-0000-0000-0000C3130000}"/>
    <cellStyle name="Normal 6 12_Manual Consol" xfId="5512" xr:uid="{00000000-0005-0000-0000-0000C4130000}"/>
    <cellStyle name="Normal 6 13" xfId="5513" xr:uid="{00000000-0005-0000-0000-0000C5130000}"/>
    <cellStyle name="Normal 6 13 10" xfId="5514" xr:uid="{00000000-0005-0000-0000-0000C6130000}"/>
    <cellStyle name="Normal 6 13 10 10" xfId="5515" xr:uid="{00000000-0005-0000-0000-0000C7130000}"/>
    <cellStyle name="Normal 6 13 10 11" xfId="5516" xr:uid="{00000000-0005-0000-0000-0000C8130000}"/>
    <cellStyle name="Normal 6 13 10 12" xfId="5517" xr:uid="{00000000-0005-0000-0000-0000C9130000}"/>
    <cellStyle name="Normal 6 13 10 13" xfId="5518" xr:uid="{00000000-0005-0000-0000-0000CA130000}"/>
    <cellStyle name="Normal 6 13 10 14" xfId="5519" xr:uid="{00000000-0005-0000-0000-0000CB130000}"/>
    <cellStyle name="Normal 6 13 10 15" xfId="5520" xr:uid="{00000000-0005-0000-0000-0000CC130000}"/>
    <cellStyle name="Normal 6 13 10 16" xfId="5521" xr:uid="{00000000-0005-0000-0000-0000CD130000}"/>
    <cellStyle name="Normal 6 13 10 17" xfId="5522" xr:uid="{00000000-0005-0000-0000-0000CE130000}"/>
    <cellStyle name="Normal 6 13 10 18" xfId="5523" xr:uid="{00000000-0005-0000-0000-0000CF130000}"/>
    <cellStyle name="Normal 6 13 10 19" xfId="5524" xr:uid="{00000000-0005-0000-0000-0000D0130000}"/>
    <cellStyle name="Normal 6 13 10 2" xfId="5525" xr:uid="{00000000-0005-0000-0000-0000D1130000}"/>
    <cellStyle name="Normal 6 13 10 20" xfId="5526" xr:uid="{00000000-0005-0000-0000-0000D2130000}"/>
    <cellStyle name="Normal 6 13 10 21" xfId="5527" xr:uid="{00000000-0005-0000-0000-0000D3130000}"/>
    <cellStyle name="Normal 6 13 10 22" xfId="5528" xr:uid="{00000000-0005-0000-0000-0000D4130000}"/>
    <cellStyle name="Normal 6 13 10 23" xfId="5529" xr:uid="{00000000-0005-0000-0000-0000D5130000}"/>
    <cellStyle name="Normal 6 13 10 24" xfId="5530" xr:uid="{00000000-0005-0000-0000-0000D6130000}"/>
    <cellStyle name="Normal 6 13 10 25" xfId="5531" xr:uid="{00000000-0005-0000-0000-0000D7130000}"/>
    <cellStyle name="Normal 6 13 10 26" xfId="5532" xr:uid="{00000000-0005-0000-0000-0000D8130000}"/>
    <cellStyle name="Normal 6 13 10 3" xfId="5533" xr:uid="{00000000-0005-0000-0000-0000D9130000}"/>
    <cellStyle name="Normal 6 13 10 4" xfId="5534" xr:uid="{00000000-0005-0000-0000-0000DA130000}"/>
    <cellStyle name="Normal 6 13 10 5" xfId="5535" xr:uid="{00000000-0005-0000-0000-0000DB130000}"/>
    <cellStyle name="Normal 6 13 10 6" xfId="5536" xr:uid="{00000000-0005-0000-0000-0000DC130000}"/>
    <cellStyle name="Normal 6 13 10 7" xfId="5537" xr:uid="{00000000-0005-0000-0000-0000DD130000}"/>
    <cellStyle name="Normal 6 13 10 8" xfId="5538" xr:uid="{00000000-0005-0000-0000-0000DE130000}"/>
    <cellStyle name="Normal 6 13 10 9" xfId="5539" xr:uid="{00000000-0005-0000-0000-0000DF130000}"/>
    <cellStyle name="Normal 6 13 10_Manual Consol" xfId="5540" xr:uid="{00000000-0005-0000-0000-0000E0130000}"/>
    <cellStyle name="Normal 6 13 11" xfId="5541" xr:uid="{00000000-0005-0000-0000-0000E1130000}"/>
    <cellStyle name="Normal 6 13 12" xfId="5542" xr:uid="{00000000-0005-0000-0000-0000E2130000}"/>
    <cellStyle name="Normal 6 13 13" xfId="5543" xr:uid="{00000000-0005-0000-0000-0000E3130000}"/>
    <cellStyle name="Normal 6 13 14" xfId="5544" xr:uid="{00000000-0005-0000-0000-0000E4130000}"/>
    <cellStyle name="Normal 6 13 15" xfId="5545" xr:uid="{00000000-0005-0000-0000-0000E5130000}"/>
    <cellStyle name="Normal 6 13 16" xfId="5546" xr:uid="{00000000-0005-0000-0000-0000E6130000}"/>
    <cellStyle name="Normal 6 13 17" xfId="5547" xr:uid="{00000000-0005-0000-0000-0000E7130000}"/>
    <cellStyle name="Normal 6 13 18" xfId="5548" xr:uid="{00000000-0005-0000-0000-0000E8130000}"/>
    <cellStyle name="Normal 6 13 19" xfId="5549" xr:uid="{00000000-0005-0000-0000-0000E9130000}"/>
    <cellStyle name="Normal 6 13 2" xfId="5550" xr:uid="{00000000-0005-0000-0000-0000EA130000}"/>
    <cellStyle name="Normal 6 13 2 10" xfId="5551" xr:uid="{00000000-0005-0000-0000-0000EB130000}"/>
    <cellStyle name="Normal 6 13 2 11" xfId="5552" xr:uid="{00000000-0005-0000-0000-0000EC130000}"/>
    <cellStyle name="Normal 6 13 2 12" xfId="5553" xr:uid="{00000000-0005-0000-0000-0000ED130000}"/>
    <cellStyle name="Normal 6 13 2 13" xfId="5554" xr:uid="{00000000-0005-0000-0000-0000EE130000}"/>
    <cellStyle name="Normal 6 13 2 14" xfId="5555" xr:uid="{00000000-0005-0000-0000-0000EF130000}"/>
    <cellStyle name="Normal 6 13 2 15" xfId="5556" xr:uid="{00000000-0005-0000-0000-0000F0130000}"/>
    <cellStyle name="Normal 6 13 2 16" xfId="5557" xr:uid="{00000000-0005-0000-0000-0000F1130000}"/>
    <cellStyle name="Normal 6 13 2 17" xfId="5558" xr:uid="{00000000-0005-0000-0000-0000F2130000}"/>
    <cellStyle name="Normal 6 13 2 18" xfId="5559" xr:uid="{00000000-0005-0000-0000-0000F3130000}"/>
    <cellStyle name="Normal 6 13 2 19" xfId="5560" xr:uid="{00000000-0005-0000-0000-0000F4130000}"/>
    <cellStyle name="Normal 6 13 2 2" xfId="5561" xr:uid="{00000000-0005-0000-0000-0000F5130000}"/>
    <cellStyle name="Normal 6 13 2 2 10" xfId="5562" xr:uid="{00000000-0005-0000-0000-0000F6130000}"/>
    <cellStyle name="Normal 6 13 2 2 11" xfId="5563" xr:uid="{00000000-0005-0000-0000-0000F7130000}"/>
    <cellStyle name="Normal 6 13 2 2 12" xfId="5564" xr:uid="{00000000-0005-0000-0000-0000F8130000}"/>
    <cellStyle name="Normal 6 13 2 2 13" xfId="5565" xr:uid="{00000000-0005-0000-0000-0000F9130000}"/>
    <cellStyle name="Normal 6 13 2 2 14" xfId="5566" xr:uid="{00000000-0005-0000-0000-0000FA130000}"/>
    <cellStyle name="Normal 6 13 2 2 15" xfId="5567" xr:uid="{00000000-0005-0000-0000-0000FB130000}"/>
    <cellStyle name="Normal 6 13 2 2 16" xfId="5568" xr:uid="{00000000-0005-0000-0000-0000FC130000}"/>
    <cellStyle name="Normal 6 13 2 2 17" xfId="5569" xr:uid="{00000000-0005-0000-0000-0000FD130000}"/>
    <cellStyle name="Normal 6 13 2 2 18" xfId="5570" xr:uid="{00000000-0005-0000-0000-0000FE130000}"/>
    <cellStyle name="Normal 6 13 2 2 19" xfId="5571" xr:uid="{00000000-0005-0000-0000-0000FF130000}"/>
    <cellStyle name="Normal 6 13 2 2 2" xfId="5572" xr:uid="{00000000-0005-0000-0000-000000140000}"/>
    <cellStyle name="Normal 6 13 2 2 20" xfId="5573" xr:uid="{00000000-0005-0000-0000-000001140000}"/>
    <cellStyle name="Normal 6 13 2 2 21" xfId="5574" xr:uid="{00000000-0005-0000-0000-000002140000}"/>
    <cellStyle name="Normal 6 13 2 2 22" xfId="5575" xr:uid="{00000000-0005-0000-0000-000003140000}"/>
    <cellStyle name="Normal 6 13 2 2 23" xfId="5576" xr:uid="{00000000-0005-0000-0000-000004140000}"/>
    <cellStyle name="Normal 6 13 2 2 24" xfId="5577" xr:uid="{00000000-0005-0000-0000-000005140000}"/>
    <cellStyle name="Normal 6 13 2 2 25" xfId="5578" xr:uid="{00000000-0005-0000-0000-000006140000}"/>
    <cellStyle name="Normal 6 13 2 2 26" xfId="5579" xr:uid="{00000000-0005-0000-0000-000007140000}"/>
    <cellStyle name="Normal 6 13 2 2 3" xfId="5580" xr:uid="{00000000-0005-0000-0000-000008140000}"/>
    <cellStyle name="Normal 6 13 2 2 4" xfId="5581" xr:uid="{00000000-0005-0000-0000-000009140000}"/>
    <cellStyle name="Normal 6 13 2 2 5" xfId="5582" xr:uid="{00000000-0005-0000-0000-00000A140000}"/>
    <cellStyle name="Normal 6 13 2 2 6" xfId="5583" xr:uid="{00000000-0005-0000-0000-00000B140000}"/>
    <cellStyle name="Normal 6 13 2 2 7" xfId="5584" xr:uid="{00000000-0005-0000-0000-00000C140000}"/>
    <cellStyle name="Normal 6 13 2 2 8" xfId="5585" xr:uid="{00000000-0005-0000-0000-00000D140000}"/>
    <cellStyle name="Normal 6 13 2 2 9" xfId="5586" xr:uid="{00000000-0005-0000-0000-00000E140000}"/>
    <cellStyle name="Normal 6 13 2 2_Manual Consol" xfId="5587" xr:uid="{00000000-0005-0000-0000-00000F140000}"/>
    <cellStyle name="Normal 6 13 2 20" xfId="5588" xr:uid="{00000000-0005-0000-0000-000010140000}"/>
    <cellStyle name="Normal 6 13 2 21" xfId="5589" xr:uid="{00000000-0005-0000-0000-000011140000}"/>
    <cellStyle name="Normal 6 13 2 22" xfId="5590" xr:uid="{00000000-0005-0000-0000-000012140000}"/>
    <cellStyle name="Normal 6 13 2 23" xfId="5591" xr:uid="{00000000-0005-0000-0000-000013140000}"/>
    <cellStyle name="Normal 6 13 2 24" xfId="5592" xr:uid="{00000000-0005-0000-0000-000014140000}"/>
    <cellStyle name="Normal 6 13 2 25" xfId="5593" xr:uid="{00000000-0005-0000-0000-000015140000}"/>
    <cellStyle name="Normal 6 13 2 26" xfId="5594" xr:uid="{00000000-0005-0000-0000-000016140000}"/>
    <cellStyle name="Normal 6 13 2 27" xfId="5595" xr:uid="{00000000-0005-0000-0000-000017140000}"/>
    <cellStyle name="Normal 6 13 2 28" xfId="5596" xr:uid="{00000000-0005-0000-0000-000018140000}"/>
    <cellStyle name="Normal 6 13 2 29" xfId="5597" xr:uid="{00000000-0005-0000-0000-000019140000}"/>
    <cellStyle name="Normal 6 13 2 3" xfId="5598" xr:uid="{00000000-0005-0000-0000-00001A140000}"/>
    <cellStyle name="Normal 6 13 2 3 10" xfId="5599" xr:uid="{00000000-0005-0000-0000-00001B140000}"/>
    <cellStyle name="Normal 6 13 2 3 11" xfId="5600" xr:uid="{00000000-0005-0000-0000-00001C140000}"/>
    <cellStyle name="Normal 6 13 2 3 12" xfId="5601" xr:uid="{00000000-0005-0000-0000-00001D140000}"/>
    <cellStyle name="Normal 6 13 2 3 13" xfId="5602" xr:uid="{00000000-0005-0000-0000-00001E140000}"/>
    <cellStyle name="Normal 6 13 2 3 14" xfId="5603" xr:uid="{00000000-0005-0000-0000-00001F140000}"/>
    <cellStyle name="Normal 6 13 2 3 15" xfId="5604" xr:uid="{00000000-0005-0000-0000-000020140000}"/>
    <cellStyle name="Normal 6 13 2 3 16" xfId="5605" xr:uid="{00000000-0005-0000-0000-000021140000}"/>
    <cellStyle name="Normal 6 13 2 3 17" xfId="5606" xr:uid="{00000000-0005-0000-0000-000022140000}"/>
    <cellStyle name="Normal 6 13 2 3 18" xfId="5607" xr:uid="{00000000-0005-0000-0000-000023140000}"/>
    <cellStyle name="Normal 6 13 2 3 19" xfId="5608" xr:uid="{00000000-0005-0000-0000-000024140000}"/>
    <cellStyle name="Normal 6 13 2 3 2" xfId="5609" xr:uid="{00000000-0005-0000-0000-000025140000}"/>
    <cellStyle name="Normal 6 13 2 3 20" xfId="5610" xr:uid="{00000000-0005-0000-0000-000026140000}"/>
    <cellStyle name="Normal 6 13 2 3 21" xfId="5611" xr:uid="{00000000-0005-0000-0000-000027140000}"/>
    <cellStyle name="Normal 6 13 2 3 22" xfId="5612" xr:uid="{00000000-0005-0000-0000-000028140000}"/>
    <cellStyle name="Normal 6 13 2 3 23" xfId="5613" xr:uid="{00000000-0005-0000-0000-000029140000}"/>
    <cellStyle name="Normal 6 13 2 3 24" xfId="5614" xr:uid="{00000000-0005-0000-0000-00002A140000}"/>
    <cellStyle name="Normal 6 13 2 3 25" xfId="5615" xr:uid="{00000000-0005-0000-0000-00002B140000}"/>
    <cellStyle name="Normal 6 13 2 3 26" xfId="5616" xr:uid="{00000000-0005-0000-0000-00002C140000}"/>
    <cellStyle name="Normal 6 13 2 3 3" xfId="5617" xr:uid="{00000000-0005-0000-0000-00002D140000}"/>
    <cellStyle name="Normal 6 13 2 3 4" xfId="5618" xr:uid="{00000000-0005-0000-0000-00002E140000}"/>
    <cellStyle name="Normal 6 13 2 3 5" xfId="5619" xr:uid="{00000000-0005-0000-0000-00002F140000}"/>
    <cellStyle name="Normal 6 13 2 3 6" xfId="5620" xr:uid="{00000000-0005-0000-0000-000030140000}"/>
    <cellStyle name="Normal 6 13 2 3 7" xfId="5621" xr:uid="{00000000-0005-0000-0000-000031140000}"/>
    <cellStyle name="Normal 6 13 2 3 8" xfId="5622" xr:uid="{00000000-0005-0000-0000-000032140000}"/>
    <cellStyle name="Normal 6 13 2 3 9" xfId="5623" xr:uid="{00000000-0005-0000-0000-000033140000}"/>
    <cellStyle name="Normal 6 13 2 3_Manual Consol" xfId="5624" xr:uid="{00000000-0005-0000-0000-000034140000}"/>
    <cellStyle name="Normal 6 13 2 30" xfId="5625" xr:uid="{00000000-0005-0000-0000-000035140000}"/>
    <cellStyle name="Normal 6 13 2 31" xfId="5626" xr:uid="{00000000-0005-0000-0000-000036140000}"/>
    <cellStyle name="Normal 6 13 2 32" xfId="5627" xr:uid="{00000000-0005-0000-0000-000037140000}"/>
    <cellStyle name="Normal 6 13 2 33" xfId="5628" xr:uid="{00000000-0005-0000-0000-000038140000}"/>
    <cellStyle name="Normal 6 13 2 4" xfId="5629" xr:uid="{00000000-0005-0000-0000-000039140000}"/>
    <cellStyle name="Normal 6 13 2 4 10" xfId="5630" xr:uid="{00000000-0005-0000-0000-00003A140000}"/>
    <cellStyle name="Normal 6 13 2 4 11" xfId="5631" xr:uid="{00000000-0005-0000-0000-00003B140000}"/>
    <cellStyle name="Normal 6 13 2 4 12" xfId="5632" xr:uid="{00000000-0005-0000-0000-00003C140000}"/>
    <cellStyle name="Normal 6 13 2 4 13" xfId="5633" xr:uid="{00000000-0005-0000-0000-00003D140000}"/>
    <cellStyle name="Normal 6 13 2 4 14" xfId="5634" xr:uid="{00000000-0005-0000-0000-00003E140000}"/>
    <cellStyle name="Normal 6 13 2 4 15" xfId="5635" xr:uid="{00000000-0005-0000-0000-00003F140000}"/>
    <cellStyle name="Normal 6 13 2 4 16" xfId="5636" xr:uid="{00000000-0005-0000-0000-000040140000}"/>
    <cellStyle name="Normal 6 13 2 4 17" xfId="5637" xr:uid="{00000000-0005-0000-0000-000041140000}"/>
    <cellStyle name="Normal 6 13 2 4 18" xfId="5638" xr:uid="{00000000-0005-0000-0000-000042140000}"/>
    <cellStyle name="Normal 6 13 2 4 19" xfId="5639" xr:uid="{00000000-0005-0000-0000-000043140000}"/>
    <cellStyle name="Normal 6 13 2 4 2" xfId="5640" xr:uid="{00000000-0005-0000-0000-000044140000}"/>
    <cellStyle name="Normal 6 13 2 4 20" xfId="5641" xr:uid="{00000000-0005-0000-0000-000045140000}"/>
    <cellStyle name="Normal 6 13 2 4 21" xfId="5642" xr:uid="{00000000-0005-0000-0000-000046140000}"/>
    <cellStyle name="Normal 6 13 2 4 22" xfId="5643" xr:uid="{00000000-0005-0000-0000-000047140000}"/>
    <cellStyle name="Normal 6 13 2 4 23" xfId="5644" xr:uid="{00000000-0005-0000-0000-000048140000}"/>
    <cellStyle name="Normal 6 13 2 4 24" xfId="5645" xr:uid="{00000000-0005-0000-0000-000049140000}"/>
    <cellStyle name="Normal 6 13 2 4 25" xfId="5646" xr:uid="{00000000-0005-0000-0000-00004A140000}"/>
    <cellStyle name="Normal 6 13 2 4 26" xfId="5647" xr:uid="{00000000-0005-0000-0000-00004B140000}"/>
    <cellStyle name="Normal 6 13 2 4 3" xfId="5648" xr:uid="{00000000-0005-0000-0000-00004C140000}"/>
    <cellStyle name="Normal 6 13 2 4 4" xfId="5649" xr:uid="{00000000-0005-0000-0000-00004D140000}"/>
    <cellStyle name="Normal 6 13 2 4 5" xfId="5650" xr:uid="{00000000-0005-0000-0000-00004E140000}"/>
    <cellStyle name="Normal 6 13 2 4 6" xfId="5651" xr:uid="{00000000-0005-0000-0000-00004F140000}"/>
    <cellStyle name="Normal 6 13 2 4 7" xfId="5652" xr:uid="{00000000-0005-0000-0000-000050140000}"/>
    <cellStyle name="Normal 6 13 2 4 8" xfId="5653" xr:uid="{00000000-0005-0000-0000-000051140000}"/>
    <cellStyle name="Normal 6 13 2 4 9" xfId="5654" xr:uid="{00000000-0005-0000-0000-000052140000}"/>
    <cellStyle name="Normal 6 13 2 4_Manual Consol" xfId="5655" xr:uid="{00000000-0005-0000-0000-000053140000}"/>
    <cellStyle name="Normal 6 13 2 5" xfId="5656" xr:uid="{00000000-0005-0000-0000-000054140000}"/>
    <cellStyle name="Normal 6 13 2 5 10" xfId="5657" xr:uid="{00000000-0005-0000-0000-000055140000}"/>
    <cellStyle name="Normal 6 13 2 5 11" xfId="5658" xr:uid="{00000000-0005-0000-0000-000056140000}"/>
    <cellStyle name="Normal 6 13 2 5 12" xfId="5659" xr:uid="{00000000-0005-0000-0000-000057140000}"/>
    <cellStyle name="Normal 6 13 2 5 13" xfId="5660" xr:uid="{00000000-0005-0000-0000-000058140000}"/>
    <cellStyle name="Normal 6 13 2 5 14" xfId="5661" xr:uid="{00000000-0005-0000-0000-000059140000}"/>
    <cellStyle name="Normal 6 13 2 5 15" xfId="5662" xr:uid="{00000000-0005-0000-0000-00005A140000}"/>
    <cellStyle name="Normal 6 13 2 5 16" xfId="5663" xr:uid="{00000000-0005-0000-0000-00005B140000}"/>
    <cellStyle name="Normal 6 13 2 5 17" xfId="5664" xr:uid="{00000000-0005-0000-0000-00005C140000}"/>
    <cellStyle name="Normal 6 13 2 5 18" xfId="5665" xr:uid="{00000000-0005-0000-0000-00005D140000}"/>
    <cellStyle name="Normal 6 13 2 5 19" xfId="5666" xr:uid="{00000000-0005-0000-0000-00005E140000}"/>
    <cellStyle name="Normal 6 13 2 5 2" xfId="5667" xr:uid="{00000000-0005-0000-0000-00005F140000}"/>
    <cellStyle name="Normal 6 13 2 5 20" xfId="5668" xr:uid="{00000000-0005-0000-0000-000060140000}"/>
    <cellStyle name="Normal 6 13 2 5 21" xfId="5669" xr:uid="{00000000-0005-0000-0000-000061140000}"/>
    <cellStyle name="Normal 6 13 2 5 22" xfId="5670" xr:uid="{00000000-0005-0000-0000-000062140000}"/>
    <cellStyle name="Normal 6 13 2 5 23" xfId="5671" xr:uid="{00000000-0005-0000-0000-000063140000}"/>
    <cellStyle name="Normal 6 13 2 5 24" xfId="5672" xr:uid="{00000000-0005-0000-0000-000064140000}"/>
    <cellStyle name="Normal 6 13 2 5 25" xfId="5673" xr:uid="{00000000-0005-0000-0000-000065140000}"/>
    <cellStyle name="Normal 6 13 2 5 26" xfId="5674" xr:uid="{00000000-0005-0000-0000-000066140000}"/>
    <cellStyle name="Normal 6 13 2 5 3" xfId="5675" xr:uid="{00000000-0005-0000-0000-000067140000}"/>
    <cellStyle name="Normal 6 13 2 5 4" xfId="5676" xr:uid="{00000000-0005-0000-0000-000068140000}"/>
    <cellStyle name="Normal 6 13 2 5 5" xfId="5677" xr:uid="{00000000-0005-0000-0000-000069140000}"/>
    <cellStyle name="Normal 6 13 2 5 6" xfId="5678" xr:uid="{00000000-0005-0000-0000-00006A140000}"/>
    <cellStyle name="Normal 6 13 2 5 7" xfId="5679" xr:uid="{00000000-0005-0000-0000-00006B140000}"/>
    <cellStyle name="Normal 6 13 2 5 8" xfId="5680" xr:uid="{00000000-0005-0000-0000-00006C140000}"/>
    <cellStyle name="Normal 6 13 2 5 9" xfId="5681" xr:uid="{00000000-0005-0000-0000-00006D140000}"/>
    <cellStyle name="Normal 6 13 2 5_Manual Consol" xfId="5682" xr:uid="{00000000-0005-0000-0000-00006E140000}"/>
    <cellStyle name="Normal 6 13 2 6" xfId="5683" xr:uid="{00000000-0005-0000-0000-00006F140000}"/>
    <cellStyle name="Normal 6 13 2 6 10" xfId="5684" xr:uid="{00000000-0005-0000-0000-000070140000}"/>
    <cellStyle name="Normal 6 13 2 6 11" xfId="5685" xr:uid="{00000000-0005-0000-0000-000071140000}"/>
    <cellStyle name="Normal 6 13 2 6 12" xfId="5686" xr:uid="{00000000-0005-0000-0000-000072140000}"/>
    <cellStyle name="Normal 6 13 2 6 13" xfId="5687" xr:uid="{00000000-0005-0000-0000-000073140000}"/>
    <cellStyle name="Normal 6 13 2 6 14" xfId="5688" xr:uid="{00000000-0005-0000-0000-000074140000}"/>
    <cellStyle name="Normal 6 13 2 6 15" xfId="5689" xr:uid="{00000000-0005-0000-0000-000075140000}"/>
    <cellStyle name="Normal 6 13 2 6 16" xfId="5690" xr:uid="{00000000-0005-0000-0000-000076140000}"/>
    <cellStyle name="Normal 6 13 2 6 17" xfId="5691" xr:uid="{00000000-0005-0000-0000-000077140000}"/>
    <cellStyle name="Normal 6 13 2 6 18" xfId="5692" xr:uid="{00000000-0005-0000-0000-000078140000}"/>
    <cellStyle name="Normal 6 13 2 6 19" xfId="5693" xr:uid="{00000000-0005-0000-0000-000079140000}"/>
    <cellStyle name="Normal 6 13 2 6 2" xfId="5694" xr:uid="{00000000-0005-0000-0000-00007A140000}"/>
    <cellStyle name="Normal 6 13 2 6 20" xfId="5695" xr:uid="{00000000-0005-0000-0000-00007B140000}"/>
    <cellStyle name="Normal 6 13 2 6 21" xfId="5696" xr:uid="{00000000-0005-0000-0000-00007C140000}"/>
    <cellStyle name="Normal 6 13 2 6 22" xfId="5697" xr:uid="{00000000-0005-0000-0000-00007D140000}"/>
    <cellStyle name="Normal 6 13 2 6 23" xfId="5698" xr:uid="{00000000-0005-0000-0000-00007E140000}"/>
    <cellStyle name="Normal 6 13 2 6 24" xfId="5699" xr:uid="{00000000-0005-0000-0000-00007F140000}"/>
    <cellStyle name="Normal 6 13 2 6 25" xfId="5700" xr:uid="{00000000-0005-0000-0000-000080140000}"/>
    <cellStyle name="Normal 6 13 2 6 26" xfId="5701" xr:uid="{00000000-0005-0000-0000-000081140000}"/>
    <cellStyle name="Normal 6 13 2 6 3" xfId="5702" xr:uid="{00000000-0005-0000-0000-000082140000}"/>
    <cellStyle name="Normal 6 13 2 6 4" xfId="5703" xr:uid="{00000000-0005-0000-0000-000083140000}"/>
    <cellStyle name="Normal 6 13 2 6 5" xfId="5704" xr:uid="{00000000-0005-0000-0000-000084140000}"/>
    <cellStyle name="Normal 6 13 2 6 6" xfId="5705" xr:uid="{00000000-0005-0000-0000-000085140000}"/>
    <cellStyle name="Normal 6 13 2 6 7" xfId="5706" xr:uid="{00000000-0005-0000-0000-000086140000}"/>
    <cellStyle name="Normal 6 13 2 6 8" xfId="5707" xr:uid="{00000000-0005-0000-0000-000087140000}"/>
    <cellStyle name="Normal 6 13 2 6 9" xfId="5708" xr:uid="{00000000-0005-0000-0000-000088140000}"/>
    <cellStyle name="Normal 6 13 2 6_Manual Consol" xfId="5709" xr:uid="{00000000-0005-0000-0000-000089140000}"/>
    <cellStyle name="Normal 6 13 2 7" xfId="5710" xr:uid="{00000000-0005-0000-0000-00008A140000}"/>
    <cellStyle name="Normal 6 13 2 7 10" xfId="5711" xr:uid="{00000000-0005-0000-0000-00008B140000}"/>
    <cellStyle name="Normal 6 13 2 7 11" xfId="5712" xr:uid="{00000000-0005-0000-0000-00008C140000}"/>
    <cellStyle name="Normal 6 13 2 7 12" xfId="5713" xr:uid="{00000000-0005-0000-0000-00008D140000}"/>
    <cellStyle name="Normal 6 13 2 7 13" xfId="5714" xr:uid="{00000000-0005-0000-0000-00008E140000}"/>
    <cellStyle name="Normal 6 13 2 7 14" xfId="5715" xr:uid="{00000000-0005-0000-0000-00008F140000}"/>
    <cellStyle name="Normal 6 13 2 7 15" xfId="5716" xr:uid="{00000000-0005-0000-0000-000090140000}"/>
    <cellStyle name="Normal 6 13 2 7 16" xfId="5717" xr:uid="{00000000-0005-0000-0000-000091140000}"/>
    <cellStyle name="Normal 6 13 2 7 17" xfId="5718" xr:uid="{00000000-0005-0000-0000-000092140000}"/>
    <cellStyle name="Normal 6 13 2 7 18" xfId="5719" xr:uid="{00000000-0005-0000-0000-000093140000}"/>
    <cellStyle name="Normal 6 13 2 7 19" xfId="5720" xr:uid="{00000000-0005-0000-0000-000094140000}"/>
    <cellStyle name="Normal 6 13 2 7 2" xfId="5721" xr:uid="{00000000-0005-0000-0000-000095140000}"/>
    <cellStyle name="Normal 6 13 2 7 20" xfId="5722" xr:uid="{00000000-0005-0000-0000-000096140000}"/>
    <cellStyle name="Normal 6 13 2 7 21" xfId="5723" xr:uid="{00000000-0005-0000-0000-000097140000}"/>
    <cellStyle name="Normal 6 13 2 7 22" xfId="5724" xr:uid="{00000000-0005-0000-0000-000098140000}"/>
    <cellStyle name="Normal 6 13 2 7 23" xfId="5725" xr:uid="{00000000-0005-0000-0000-000099140000}"/>
    <cellStyle name="Normal 6 13 2 7 24" xfId="5726" xr:uid="{00000000-0005-0000-0000-00009A140000}"/>
    <cellStyle name="Normal 6 13 2 7 25" xfId="5727" xr:uid="{00000000-0005-0000-0000-00009B140000}"/>
    <cellStyle name="Normal 6 13 2 7 26" xfId="5728" xr:uid="{00000000-0005-0000-0000-00009C140000}"/>
    <cellStyle name="Normal 6 13 2 7 3" xfId="5729" xr:uid="{00000000-0005-0000-0000-00009D140000}"/>
    <cellStyle name="Normal 6 13 2 7 4" xfId="5730" xr:uid="{00000000-0005-0000-0000-00009E140000}"/>
    <cellStyle name="Normal 6 13 2 7 5" xfId="5731" xr:uid="{00000000-0005-0000-0000-00009F140000}"/>
    <cellStyle name="Normal 6 13 2 7 6" xfId="5732" xr:uid="{00000000-0005-0000-0000-0000A0140000}"/>
    <cellStyle name="Normal 6 13 2 7 7" xfId="5733" xr:uid="{00000000-0005-0000-0000-0000A1140000}"/>
    <cellStyle name="Normal 6 13 2 7 8" xfId="5734" xr:uid="{00000000-0005-0000-0000-0000A2140000}"/>
    <cellStyle name="Normal 6 13 2 7 9" xfId="5735" xr:uid="{00000000-0005-0000-0000-0000A3140000}"/>
    <cellStyle name="Normal 6 13 2 7_Manual Consol" xfId="5736" xr:uid="{00000000-0005-0000-0000-0000A4140000}"/>
    <cellStyle name="Normal 6 13 2 8" xfId="5737" xr:uid="{00000000-0005-0000-0000-0000A5140000}"/>
    <cellStyle name="Normal 6 13 2 8 10" xfId="5738" xr:uid="{00000000-0005-0000-0000-0000A6140000}"/>
    <cellStyle name="Normal 6 13 2 8 11" xfId="5739" xr:uid="{00000000-0005-0000-0000-0000A7140000}"/>
    <cellStyle name="Normal 6 13 2 8 12" xfId="5740" xr:uid="{00000000-0005-0000-0000-0000A8140000}"/>
    <cellStyle name="Normal 6 13 2 8 13" xfId="5741" xr:uid="{00000000-0005-0000-0000-0000A9140000}"/>
    <cellStyle name="Normal 6 13 2 8 14" xfId="5742" xr:uid="{00000000-0005-0000-0000-0000AA140000}"/>
    <cellStyle name="Normal 6 13 2 8 15" xfId="5743" xr:uid="{00000000-0005-0000-0000-0000AB140000}"/>
    <cellStyle name="Normal 6 13 2 8 16" xfId="5744" xr:uid="{00000000-0005-0000-0000-0000AC140000}"/>
    <cellStyle name="Normal 6 13 2 8 17" xfId="5745" xr:uid="{00000000-0005-0000-0000-0000AD140000}"/>
    <cellStyle name="Normal 6 13 2 8 18" xfId="5746" xr:uid="{00000000-0005-0000-0000-0000AE140000}"/>
    <cellStyle name="Normal 6 13 2 8 19" xfId="5747" xr:uid="{00000000-0005-0000-0000-0000AF140000}"/>
    <cellStyle name="Normal 6 13 2 8 2" xfId="5748" xr:uid="{00000000-0005-0000-0000-0000B0140000}"/>
    <cellStyle name="Normal 6 13 2 8 20" xfId="5749" xr:uid="{00000000-0005-0000-0000-0000B1140000}"/>
    <cellStyle name="Normal 6 13 2 8 21" xfId="5750" xr:uid="{00000000-0005-0000-0000-0000B2140000}"/>
    <cellStyle name="Normal 6 13 2 8 22" xfId="5751" xr:uid="{00000000-0005-0000-0000-0000B3140000}"/>
    <cellStyle name="Normal 6 13 2 8 23" xfId="5752" xr:uid="{00000000-0005-0000-0000-0000B4140000}"/>
    <cellStyle name="Normal 6 13 2 8 24" xfId="5753" xr:uid="{00000000-0005-0000-0000-0000B5140000}"/>
    <cellStyle name="Normal 6 13 2 8 25" xfId="5754" xr:uid="{00000000-0005-0000-0000-0000B6140000}"/>
    <cellStyle name="Normal 6 13 2 8 26" xfId="5755" xr:uid="{00000000-0005-0000-0000-0000B7140000}"/>
    <cellStyle name="Normal 6 13 2 8 3" xfId="5756" xr:uid="{00000000-0005-0000-0000-0000B8140000}"/>
    <cellStyle name="Normal 6 13 2 8 4" xfId="5757" xr:uid="{00000000-0005-0000-0000-0000B9140000}"/>
    <cellStyle name="Normal 6 13 2 8 5" xfId="5758" xr:uid="{00000000-0005-0000-0000-0000BA140000}"/>
    <cellStyle name="Normal 6 13 2 8 6" xfId="5759" xr:uid="{00000000-0005-0000-0000-0000BB140000}"/>
    <cellStyle name="Normal 6 13 2 8 7" xfId="5760" xr:uid="{00000000-0005-0000-0000-0000BC140000}"/>
    <cellStyle name="Normal 6 13 2 8 8" xfId="5761" xr:uid="{00000000-0005-0000-0000-0000BD140000}"/>
    <cellStyle name="Normal 6 13 2 8 9" xfId="5762" xr:uid="{00000000-0005-0000-0000-0000BE140000}"/>
    <cellStyle name="Normal 6 13 2 8_Manual Consol" xfId="5763" xr:uid="{00000000-0005-0000-0000-0000BF140000}"/>
    <cellStyle name="Normal 6 13 2 9" xfId="5764" xr:uid="{00000000-0005-0000-0000-0000C0140000}"/>
    <cellStyle name="Normal 6 13 2_Manual Consol" xfId="5765" xr:uid="{00000000-0005-0000-0000-0000C1140000}"/>
    <cellStyle name="Normal 6 13 20" xfId="5766" xr:uid="{00000000-0005-0000-0000-0000C2140000}"/>
    <cellStyle name="Normal 6 13 21" xfId="5767" xr:uid="{00000000-0005-0000-0000-0000C3140000}"/>
    <cellStyle name="Normal 6 13 22" xfId="5768" xr:uid="{00000000-0005-0000-0000-0000C4140000}"/>
    <cellStyle name="Normal 6 13 23" xfId="5769" xr:uid="{00000000-0005-0000-0000-0000C5140000}"/>
    <cellStyle name="Normal 6 13 24" xfId="5770" xr:uid="{00000000-0005-0000-0000-0000C6140000}"/>
    <cellStyle name="Normal 6 13 25" xfId="5771" xr:uid="{00000000-0005-0000-0000-0000C7140000}"/>
    <cellStyle name="Normal 6 13 26" xfId="5772" xr:uid="{00000000-0005-0000-0000-0000C8140000}"/>
    <cellStyle name="Normal 6 13 27" xfId="5773" xr:uid="{00000000-0005-0000-0000-0000C9140000}"/>
    <cellStyle name="Normal 6 13 28" xfId="5774" xr:uid="{00000000-0005-0000-0000-0000CA140000}"/>
    <cellStyle name="Normal 6 13 29" xfId="5775" xr:uid="{00000000-0005-0000-0000-0000CB140000}"/>
    <cellStyle name="Normal 6 13 3" xfId="5776" xr:uid="{00000000-0005-0000-0000-0000CC140000}"/>
    <cellStyle name="Normal 6 13 3 10" xfId="5777" xr:uid="{00000000-0005-0000-0000-0000CD140000}"/>
    <cellStyle name="Normal 6 13 3 11" xfId="5778" xr:uid="{00000000-0005-0000-0000-0000CE140000}"/>
    <cellStyle name="Normal 6 13 3 12" xfId="5779" xr:uid="{00000000-0005-0000-0000-0000CF140000}"/>
    <cellStyle name="Normal 6 13 3 13" xfId="5780" xr:uid="{00000000-0005-0000-0000-0000D0140000}"/>
    <cellStyle name="Normal 6 13 3 14" xfId="5781" xr:uid="{00000000-0005-0000-0000-0000D1140000}"/>
    <cellStyle name="Normal 6 13 3 15" xfId="5782" xr:uid="{00000000-0005-0000-0000-0000D2140000}"/>
    <cellStyle name="Normal 6 13 3 16" xfId="5783" xr:uid="{00000000-0005-0000-0000-0000D3140000}"/>
    <cellStyle name="Normal 6 13 3 17" xfId="5784" xr:uid="{00000000-0005-0000-0000-0000D4140000}"/>
    <cellStyle name="Normal 6 13 3 18" xfId="5785" xr:uid="{00000000-0005-0000-0000-0000D5140000}"/>
    <cellStyle name="Normal 6 13 3 19" xfId="5786" xr:uid="{00000000-0005-0000-0000-0000D6140000}"/>
    <cellStyle name="Normal 6 13 3 2" xfId="5787" xr:uid="{00000000-0005-0000-0000-0000D7140000}"/>
    <cellStyle name="Normal 6 13 3 2 10" xfId="5788" xr:uid="{00000000-0005-0000-0000-0000D8140000}"/>
    <cellStyle name="Normal 6 13 3 2 11" xfId="5789" xr:uid="{00000000-0005-0000-0000-0000D9140000}"/>
    <cellStyle name="Normal 6 13 3 2 12" xfId="5790" xr:uid="{00000000-0005-0000-0000-0000DA140000}"/>
    <cellStyle name="Normal 6 13 3 2 13" xfId="5791" xr:uid="{00000000-0005-0000-0000-0000DB140000}"/>
    <cellStyle name="Normal 6 13 3 2 14" xfId="5792" xr:uid="{00000000-0005-0000-0000-0000DC140000}"/>
    <cellStyle name="Normal 6 13 3 2 15" xfId="5793" xr:uid="{00000000-0005-0000-0000-0000DD140000}"/>
    <cellStyle name="Normal 6 13 3 2 16" xfId="5794" xr:uid="{00000000-0005-0000-0000-0000DE140000}"/>
    <cellStyle name="Normal 6 13 3 2 17" xfId="5795" xr:uid="{00000000-0005-0000-0000-0000DF140000}"/>
    <cellStyle name="Normal 6 13 3 2 18" xfId="5796" xr:uid="{00000000-0005-0000-0000-0000E0140000}"/>
    <cellStyle name="Normal 6 13 3 2 19" xfId="5797" xr:uid="{00000000-0005-0000-0000-0000E1140000}"/>
    <cellStyle name="Normal 6 13 3 2 2" xfId="5798" xr:uid="{00000000-0005-0000-0000-0000E2140000}"/>
    <cellStyle name="Normal 6 13 3 2 20" xfId="5799" xr:uid="{00000000-0005-0000-0000-0000E3140000}"/>
    <cellStyle name="Normal 6 13 3 2 21" xfId="5800" xr:uid="{00000000-0005-0000-0000-0000E4140000}"/>
    <cellStyle name="Normal 6 2" xfId="434" xr:uid="{00000000-0005-0000-0000-0000E5140000}"/>
    <cellStyle name="Normal 6 3" xfId="1745" xr:uid="{00000000-0005-0000-0000-0000E6140000}"/>
    <cellStyle name="Normal 6 4" xfId="1746" xr:uid="{00000000-0005-0000-0000-0000E7140000}"/>
    <cellStyle name="Normal 6 5" xfId="1747" xr:uid="{00000000-0005-0000-0000-0000E8140000}"/>
    <cellStyle name="Normal 6 6" xfId="1748" xr:uid="{00000000-0005-0000-0000-0000E9140000}"/>
    <cellStyle name="Normal 6 7" xfId="1749" xr:uid="{00000000-0005-0000-0000-0000EA140000}"/>
    <cellStyle name="Normal 6 8" xfId="1750" xr:uid="{00000000-0005-0000-0000-0000EB140000}"/>
    <cellStyle name="Normal 6 9" xfId="1751" xr:uid="{00000000-0005-0000-0000-0000EC140000}"/>
    <cellStyle name="Normal 6_Acq input" xfId="2251" xr:uid="{00000000-0005-0000-0000-0000ED140000}"/>
    <cellStyle name="Normal 60" xfId="1752" xr:uid="{00000000-0005-0000-0000-0000EE140000}"/>
    <cellStyle name="Normal 61" xfId="1753" xr:uid="{00000000-0005-0000-0000-0000EF140000}"/>
    <cellStyle name="Normal 62" xfId="1754" xr:uid="{00000000-0005-0000-0000-0000F0140000}"/>
    <cellStyle name="Normal 63" xfId="1755" xr:uid="{00000000-0005-0000-0000-0000F1140000}"/>
    <cellStyle name="Normal 64" xfId="1756" xr:uid="{00000000-0005-0000-0000-0000F2140000}"/>
    <cellStyle name="Normal 64 2" xfId="1757" xr:uid="{00000000-0005-0000-0000-0000F3140000}"/>
    <cellStyle name="Normal 64_CF" xfId="2055" xr:uid="{00000000-0005-0000-0000-0000F4140000}"/>
    <cellStyle name="Normal 65" xfId="1758" xr:uid="{00000000-0005-0000-0000-0000F5140000}"/>
    <cellStyle name="Normal 66" xfId="1759" xr:uid="{00000000-0005-0000-0000-0000F6140000}"/>
    <cellStyle name="Normal 67" xfId="1760" xr:uid="{00000000-0005-0000-0000-0000F7140000}"/>
    <cellStyle name="Normal 68" xfId="1761" xr:uid="{00000000-0005-0000-0000-0000F8140000}"/>
    <cellStyle name="Normal 69" xfId="1762" xr:uid="{00000000-0005-0000-0000-0000F9140000}"/>
    <cellStyle name="Normal 69 2" xfId="1763" xr:uid="{00000000-0005-0000-0000-0000FA140000}"/>
    <cellStyle name="Normal 69_CF" xfId="2056" xr:uid="{00000000-0005-0000-0000-0000FB140000}"/>
    <cellStyle name="Normal 7" xfId="435" xr:uid="{00000000-0005-0000-0000-0000FC140000}"/>
    <cellStyle name="Normal 7 2" xfId="436" xr:uid="{00000000-0005-0000-0000-0000FD140000}"/>
    <cellStyle name="Normal 7 3" xfId="1764" xr:uid="{00000000-0005-0000-0000-0000FE140000}"/>
    <cellStyle name="Normal 7 4" xfId="1765" xr:uid="{00000000-0005-0000-0000-0000FF140000}"/>
    <cellStyle name="Normal 7_Acq input" xfId="2252" xr:uid="{00000000-0005-0000-0000-000000150000}"/>
    <cellStyle name="Normal 70" xfId="1766" xr:uid="{00000000-0005-0000-0000-000001150000}"/>
    <cellStyle name="Normal 71" xfId="1767" xr:uid="{00000000-0005-0000-0000-000002150000}"/>
    <cellStyle name="Normal 72" xfId="1768" xr:uid="{00000000-0005-0000-0000-000003150000}"/>
    <cellStyle name="Normal 73" xfId="1769" xr:uid="{00000000-0005-0000-0000-000004150000}"/>
    <cellStyle name="Normal 74" xfId="1770" xr:uid="{00000000-0005-0000-0000-000005150000}"/>
    <cellStyle name="Normal 74 2" xfId="1771" xr:uid="{00000000-0005-0000-0000-000006150000}"/>
    <cellStyle name="Normal 74_CF" xfId="2057" xr:uid="{00000000-0005-0000-0000-000007150000}"/>
    <cellStyle name="Normal 75" xfId="1772" xr:uid="{00000000-0005-0000-0000-000008150000}"/>
    <cellStyle name="Normal 75 2" xfId="1773" xr:uid="{00000000-0005-0000-0000-000009150000}"/>
    <cellStyle name="Normal 75_CF" xfId="2058" xr:uid="{00000000-0005-0000-0000-00000A150000}"/>
    <cellStyle name="Normal 76" xfId="1774" xr:uid="{00000000-0005-0000-0000-00000B150000}"/>
    <cellStyle name="Normal 76 2" xfId="1775" xr:uid="{00000000-0005-0000-0000-00000C150000}"/>
    <cellStyle name="Normal 76_CF" xfId="2059" xr:uid="{00000000-0005-0000-0000-00000D150000}"/>
    <cellStyle name="Normal 77" xfId="1776" xr:uid="{00000000-0005-0000-0000-00000E150000}"/>
    <cellStyle name="Normal 77 2" xfId="1777" xr:uid="{00000000-0005-0000-0000-00000F150000}"/>
    <cellStyle name="Normal 77_CF" xfId="2060" xr:uid="{00000000-0005-0000-0000-000010150000}"/>
    <cellStyle name="Normal 78" xfId="1778" xr:uid="{00000000-0005-0000-0000-000011150000}"/>
    <cellStyle name="Normal 78 2" xfId="1779" xr:uid="{00000000-0005-0000-0000-000012150000}"/>
    <cellStyle name="Normal 78_CF" xfId="2061" xr:uid="{00000000-0005-0000-0000-000013150000}"/>
    <cellStyle name="Normal 79" xfId="1780" xr:uid="{00000000-0005-0000-0000-000014150000}"/>
    <cellStyle name="Normal 79 2" xfId="1781" xr:uid="{00000000-0005-0000-0000-000015150000}"/>
    <cellStyle name="Normal 79_CF" xfId="2062" xr:uid="{00000000-0005-0000-0000-000016150000}"/>
    <cellStyle name="Normal 8" xfId="437" xr:uid="{00000000-0005-0000-0000-000017150000}"/>
    <cellStyle name="Normal 8 2" xfId="438" xr:uid="{00000000-0005-0000-0000-000018150000}"/>
    <cellStyle name="Normal 8 2 2" xfId="637" xr:uid="{00000000-0005-0000-0000-000019150000}"/>
    <cellStyle name="Normal 8 2 2 2" xfId="1784" xr:uid="{00000000-0005-0000-0000-00001A150000}"/>
    <cellStyle name="Normal 8 2 3" xfId="1783" xr:uid="{00000000-0005-0000-0000-00001B150000}"/>
    <cellStyle name="Normal 8 2_CF" xfId="5801" xr:uid="{00000000-0005-0000-0000-00001C150000}"/>
    <cellStyle name="Normal 8 3" xfId="1785" xr:uid="{00000000-0005-0000-0000-00001D150000}"/>
    <cellStyle name="Normal 8 3 2" xfId="1786" xr:uid="{00000000-0005-0000-0000-00001E150000}"/>
    <cellStyle name="Normal 8 3_CF" xfId="5802" xr:uid="{00000000-0005-0000-0000-00001F150000}"/>
    <cellStyle name="Normal 8 4" xfId="1787" xr:uid="{00000000-0005-0000-0000-000020150000}"/>
    <cellStyle name="Normal 8 5" xfId="1788" xr:uid="{00000000-0005-0000-0000-000021150000}"/>
    <cellStyle name="Normal 8 6" xfId="1789" xr:uid="{00000000-0005-0000-0000-000022150000}"/>
    <cellStyle name="Normal 8 7" xfId="1782" xr:uid="{00000000-0005-0000-0000-000023150000}"/>
    <cellStyle name="Normal 8_Acq input" xfId="2253" xr:uid="{00000000-0005-0000-0000-000024150000}"/>
    <cellStyle name="Normal 80" xfId="1790" xr:uid="{00000000-0005-0000-0000-000025150000}"/>
    <cellStyle name="Normal 80 2" xfId="1791" xr:uid="{00000000-0005-0000-0000-000026150000}"/>
    <cellStyle name="Normal 80_CF" xfId="2063" xr:uid="{00000000-0005-0000-0000-000027150000}"/>
    <cellStyle name="Normal 81" xfId="1792" xr:uid="{00000000-0005-0000-0000-000028150000}"/>
    <cellStyle name="Normal 81 2" xfId="1793" xr:uid="{00000000-0005-0000-0000-000029150000}"/>
    <cellStyle name="Normal 81_CF" xfId="2064" xr:uid="{00000000-0005-0000-0000-00002A150000}"/>
    <cellStyle name="Normal 82" xfId="1794" xr:uid="{00000000-0005-0000-0000-00002B150000}"/>
    <cellStyle name="Normal 83" xfId="1795" xr:uid="{00000000-0005-0000-0000-00002C150000}"/>
    <cellStyle name="Normal 84" xfId="1796" xr:uid="{00000000-0005-0000-0000-00002D150000}"/>
    <cellStyle name="Normal 85" xfId="1797" xr:uid="{00000000-0005-0000-0000-00002E150000}"/>
    <cellStyle name="Normal 86" xfId="1798" xr:uid="{00000000-0005-0000-0000-00002F150000}"/>
    <cellStyle name="Normal 86 2" xfId="1799" xr:uid="{00000000-0005-0000-0000-000030150000}"/>
    <cellStyle name="Normal 86_CF" xfId="2065" xr:uid="{00000000-0005-0000-0000-000031150000}"/>
    <cellStyle name="Normal 87" xfId="1800" xr:uid="{00000000-0005-0000-0000-000032150000}"/>
    <cellStyle name="Normal 87 2" xfId="1801" xr:uid="{00000000-0005-0000-0000-000033150000}"/>
    <cellStyle name="Normal 87_CF" xfId="2066" xr:uid="{00000000-0005-0000-0000-000034150000}"/>
    <cellStyle name="Normal 88" xfId="1802" xr:uid="{00000000-0005-0000-0000-000035150000}"/>
    <cellStyle name="Normal 89" xfId="1803" xr:uid="{00000000-0005-0000-0000-000036150000}"/>
    <cellStyle name="Normal 9" xfId="439" xr:uid="{00000000-0005-0000-0000-000037150000}"/>
    <cellStyle name="Normal 9 2" xfId="440" xr:uid="{00000000-0005-0000-0000-000038150000}"/>
    <cellStyle name="Normal 9 2 2" xfId="1804" xr:uid="{00000000-0005-0000-0000-000039150000}"/>
    <cellStyle name="Normal 9 3" xfId="635" xr:uid="{00000000-0005-0000-0000-00003A150000}"/>
    <cellStyle name="Normal 9_Acq input" xfId="2254" xr:uid="{00000000-0005-0000-0000-00003B150000}"/>
    <cellStyle name="Normal 90" xfId="1805" xr:uid="{00000000-0005-0000-0000-00003C150000}"/>
    <cellStyle name="Normal 91" xfId="1806" xr:uid="{00000000-0005-0000-0000-00003D150000}"/>
    <cellStyle name="Normal 92" xfId="1807" xr:uid="{00000000-0005-0000-0000-00003E150000}"/>
    <cellStyle name="Normal 93" xfId="1808" xr:uid="{00000000-0005-0000-0000-00003F150000}"/>
    <cellStyle name="Normal 94" xfId="2067" xr:uid="{00000000-0005-0000-0000-000040150000}"/>
    <cellStyle name="Normal 95" xfId="2123" xr:uid="{00000000-0005-0000-0000-000041150000}"/>
    <cellStyle name="Normal 96" xfId="746" xr:uid="{00000000-0005-0000-0000-000042150000}"/>
    <cellStyle name="Normal 97" xfId="1924" xr:uid="{00000000-0005-0000-0000-000043150000}"/>
    <cellStyle name="Normal ej noll" xfId="441" xr:uid="{00000000-0005-0000-0000-000044150000}"/>
    <cellStyle name="Normal ej noll låst" xfId="442" xr:uid="{00000000-0005-0000-0000-000045150000}"/>
    <cellStyle name="Normal ej noll_CF" xfId="5803" xr:uid="{00000000-0005-0000-0000-000046150000}"/>
    <cellStyle name="Normal_9509" xfId="443" xr:uid="{00000000-0005-0000-0000-000047150000}"/>
    <cellStyle name="Normal_CF" xfId="444" xr:uid="{00000000-0005-0000-0000-000048150000}"/>
    <cellStyle name="Normal_Fin pos" xfId="445" xr:uid="{00000000-0005-0000-0000-000049150000}"/>
    <cellStyle name="Normale_Foglio1" xfId="446" xr:uid="{00000000-0005-0000-0000-00004A150000}"/>
    <cellStyle name="Nota" xfId="2068" xr:uid="{00000000-0005-0000-0000-00004B150000}"/>
    <cellStyle name="Notas" xfId="1809" xr:uid="{00000000-0005-0000-0000-00004C150000}"/>
    <cellStyle name="Notas 2" xfId="1810" xr:uid="{00000000-0005-0000-0000-00004D150000}"/>
    <cellStyle name="Notas_CF" xfId="5804" xr:uid="{00000000-0005-0000-0000-00004E150000}"/>
    <cellStyle name="Note 10" xfId="1811" xr:uid="{00000000-0005-0000-0000-00004F150000}"/>
    <cellStyle name="Note 11" xfId="2124" xr:uid="{00000000-0005-0000-0000-000050150000}"/>
    <cellStyle name="Note 2" xfId="447" xr:uid="{00000000-0005-0000-0000-000051150000}"/>
    <cellStyle name="Note 2 2" xfId="448" xr:uid="{00000000-0005-0000-0000-000052150000}"/>
    <cellStyle name="Note 2 3" xfId="1812" xr:uid="{00000000-0005-0000-0000-000053150000}"/>
    <cellStyle name="Note 2_Acq input" xfId="2255" xr:uid="{00000000-0005-0000-0000-000054150000}"/>
    <cellStyle name="Note 3" xfId="449" xr:uid="{00000000-0005-0000-0000-000055150000}"/>
    <cellStyle name="Note 3 2" xfId="450" xr:uid="{00000000-0005-0000-0000-000056150000}"/>
    <cellStyle name="Note 3_CF" xfId="5805" xr:uid="{00000000-0005-0000-0000-000057150000}"/>
    <cellStyle name="Note 4" xfId="451" xr:uid="{00000000-0005-0000-0000-000058150000}"/>
    <cellStyle name="Note 4 2" xfId="452" xr:uid="{00000000-0005-0000-0000-000059150000}"/>
    <cellStyle name="Note 4_CF" xfId="5806" xr:uid="{00000000-0005-0000-0000-00005A150000}"/>
    <cellStyle name="Note 5" xfId="453" xr:uid="{00000000-0005-0000-0000-00005B150000}"/>
    <cellStyle name="Note 5 2" xfId="1814" xr:uid="{00000000-0005-0000-0000-00005C150000}"/>
    <cellStyle name="Note 5 2 2" xfId="1815" xr:uid="{00000000-0005-0000-0000-00005D150000}"/>
    <cellStyle name="Note 5 2_CF" xfId="5807" xr:uid="{00000000-0005-0000-0000-00005E150000}"/>
    <cellStyle name="Note 5 3" xfId="1816" xr:uid="{00000000-0005-0000-0000-00005F150000}"/>
    <cellStyle name="Note 5 4" xfId="1817" xr:uid="{00000000-0005-0000-0000-000060150000}"/>
    <cellStyle name="Note 5 5" xfId="1813" xr:uid="{00000000-0005-0000-0000-000061150000}"/>
    <cellStyle name="Note 5_CF" xfId="5808" xr:uid="{00000000-0005-0000-0000-000062150000}"/>
    <cellStyle name="Note 6" xfId="1818" xr:uid="{00000000-0005-0000-0000-000063150000}"/>
    <cellStyle name="Note 6 2" xfId="1819" xr:uid="{00000000-0005-0000-0000-000064150000}"/>
    <cellStyle name="Note 6_CF" xfId="5809" xr:uid="{00000000-0005-0000-0000-000065150000}"/>
    <cellStyle name="Note 7" xfId="1820" xr:uid="{00000000-0005-0000-0000-000066150000}"/>
    <cellStyle name="Note 8" xfId="1821" xr:uid="{00000000-0005-0000-0000-000067150000}"/>
    <cellStyle name="Note 9" xfId="1822" xr:uid="{00000000-0005-0000-0000-000068150000}"/>
    <cellStyle name="Notiz" xfId="1823" xr:uid="{00000000-0005-0000-0000-000069150000}"/>
    <cellStyle name="Notiz 2" xfId="1824" xr:uid="{00000000-0005-0000-0000-00006A150000}"/>
    <cellStyle name="Notiz 2 2" xfId="1825" xr:uid="{00000000-0005-0000-0000-00006B150000}"/>
    <cellStyle name="Notiz 2 3" xfId="1826" xr:uid="{00000000-0005-0000-0000-00006C150000}"/>
    <cellStyle name="Notiz 2_CF" xfId="5810" xr:uid="{00000000-0005-0000-0000-00006D150000}"/>
    <cellStyle name="Notiz 3" xfId="1827" xr:uid="{00000000-0005-0000-0000-00006E150000}"/>
    <cellStyle name="Notiz 4" xfId="2125" xr:uid="{00000000-0005-0000-0000-00006F150000}"/>
    <cellStyle name="Notiz_CF" xfId="5811" xr:uid="{00000000-0005-0000-0000-000070150000}"/>
    <cellStyle name="number" xfId="454" xr:uid="{00000000-0005-0000-0000-000071150000}"/>
    <cellStyle name="Output 2" xfId="455" xr:uid="{00000000-0005-0000-0000-000072150000}"/>
    <cellStyle name="Output 2 2" xfId="1828" xr:uid="{00000000-0005-0000-0000-000073150000}"/>
    <cellStyle name="Output 2_Acq input" xfId="2256" xr:uid="{00000000-0005-0000-0000-000074150000}"/>
    <cellStyle name="Output 3" xfId="456" xr:uid="{00000000-0005-0000-0000-000075150000}"/>
    <cellStyle name="Output 4" xfId="457" xr:uid="{00000000-0005-0000-0000-000076150000}"/>
    <cellStyle name="Output 5" xfId="458" xr:uid="{00000000-0005-0000-0000-000077150000}"/>
    <cellStyle name="Percent" xfId="459" builtinId="5"/>
    <cellStyle name="Percent [2]" xfId="460" xr:uid="{00000000-0005-0000-0000-000079150000}"/>
    <cellStyle name="Percent [2] 2" xfId="461" xr:uid="{00000000-0005-0000-0000-00007A150000}"/>
    <cellStyle name="Percent [2] 2 2" xfId="1829" xr:uid="{00000000-0005-0000-0000-00007B150000}"/>
    <cellStyle name="Percent [2] 2_CF" xfId="5812" xr:uid="{00000000-0005-0000-0000-00007C150000}"/>
    <cellStyle name="Percent [2] 3" xfId="1830" xr:uid="{00000000-0005-0000-0000-00007D150000}"/>
    <cellStyle name="Percent [2] 3 2" xfId="1831" xr:uid="{00000000-0005-0000-0000-00007E150000}"/>
    <cellStyle name="Percent [2] 3_CF" xfId="5813" xr:uid="{00000000-0005-0000-0000-00007F150000}"/>
    <cellStyle name="Percent [2] 4" xfId="1832" xr:uid="{00000000-0005-0000-0000-000080150000}"/>
    <cellStyle name="Percent [2] 4 2" xfId="1833" xr:uid="{00000000-0005-0000-0000-000081150000}"/>
    <cellStyle name="Percent [2] 4_CF" xfId="5814" xr:uid="{00000000-0005-0000-0000-000082150000}"/>
    <cellStyle name="Percent [2] 5" xfId="1834" xr:uid="{00000000-0005-0000-0000-000083150000}"/>
    <cellStyle name="Percent [2] 6" xfId="1835" xr:uid="{00000000-0005-0000-0000-000084150000}"/>
    <cellStyle name="Percent [2] 6 2" xfId="1836" xr:uid="{00000000-0005-0000-0000-000085150000}"/>
    <cellStyle name="Percent [2] 6_CF" xfId="5815" xr:uid="{00000000-0005-0000-0000-000086150000}"/>
    <cellStyle name="Percent [2]_CF" xfId="5816" xr:uid="{00000000-0005-0000-0000-000087150000}"/>
    <cellStyle name="Percent 10" xfId="462" xr:uid="{00000000-0005-0000-0000-000088150000}"/>
    <cellStyle name="Percent 10 2" xfId="463" xr:uid="{00000000-0005-0000-0000-000089150000}"/>
    <cellStyle name="Percent 10 3" xfId="1837" xr:uid="{00000000-0005-0000-0000-00008A150000}"/>
    <cellStyle name="Percent 11" xfId="464" xr:uid="{00000000-0005-0000-0000-00008B150000}"/>
    <cellStyle name="Percent 11 2" xfId="465" xr:uid="{00000000-0005-0000-0000-00008C150000}"/>
    <cellStyle name="Percent 11 3" xfId="1838" xr:uid="{00000000-0005-0000-0000-00008D150000}"/>
    <cellStyle name="Percent 12" xfId="466" xr:uid="{00000000-0005-0000-0000-00008E150000}"/>
    <cellStyle name="Percent 12 2" xfId="467" xr:uid="{00000000-0005-0000-0000-00008F150000}"/>
    <cellStyle name="Percent 12 3" xfId="1839" xr:uid="{00000000-0005-0000-0000-000090150000}"/>
    <cellStyle name="Percent 13" xfId="468" xr:uid="{00000000-0005-0000-0000-000091150000}"/>
    <cellStyle name="Percent 13 2" xfId="469" xr:uid="{00000000-0005-0000-0000-000092150000}"/>
    <cellStyle name="Percent 13 3" xfId="1840" xr:uid="{00000000-0005-0000-0000-000093150000}"/>
    <cellStyle name="Percent 14" xfId="470" xr:uid="{00000000-0005-0000-0000-000094150000}"/>
    <cellStyle name="Percent 14 2" xfId="471" xr:uid="{00000000-0005-0000-0000-000095150000}"/>
    <cellStyle name="Percent 14 3" xfId="1841" xr:uid="{00000000-0005-0000-0000-000096150000}"/>
    <cellStyle name="Percent 15" xfId="472" xr:uid="{00000000-0005-0000-0000-000097150000}"/>
    <cellStyle name="Percent 15 2" xfId="473" xr:uid="{00000000-0005-0000-0000-000098150000}"/>
    <cellStyle name="Percent 15 3" xfId="1842" xr:uid="{00000000-0005-0000-0000-000099150000}"/>
    <cellStyle name="Percent 16" xfId="474" xr:uid="{00000000-0005-0000-0000-00009A150000}"/>
    <cellStyle name="Percent 16 2" xfId="475" xr:uid="{00000000-0005-0000-0000-00009B150000}"/>
    <cellStyle name="Percent 16 3" xfId="2126" xr:uid="{00000000-0005-0000-0000-00009C150000}"/>
    <cellStyle name="Percent 17" xfId="476" xr:uid="{00000000-0005-0000-0000-00009D150000}"/>
    <cellStyle name="Percent 17 2" xfId="477" xr:uid="{00000000-0005-0000-0000-00009E150000}"/>
    <cellStyle name="Percent 17 3" xfId="2127" xr:uid="{00000000-0005-0000-0000-00009F150000}"/>
    <cellStyle name="Percent 18" xfId="478" xr:uid="{00000000-0005-0000-0000-0000A0150000}"/>
    <cellStyle name="Percent 18 2" xfId="479" xr:uid="{00000000-0005-0000-0000-0000A1150000}"/>
    <cellStyle name="Percent 19" xfId="480" xr:uid="{00000000-0005-0000-0000-0000A2150000}"/>
    <cellStyle name="Percent 19 2" xfId="481" xr:uid="{00000000-0005-0000-0000-0000A3150000}"/>
    <cellStyle name="Percent 2" xfId="482" xr:uid="{00000000-0005-0000-0000-0000A4150000}"/>
    <cellStyle name="Percent 2 2" xfId="483" xr:uid="{00000000-0005-0000-0000-0000A5150000}"/>
    <cellStyle name="Percent 2 2 2" xfId="1845" xr:uid="{00000000-0005-0000-0000-0000A6150000}"/>
    <cellStyle name="Percent 2 2 3" xfId="1846" xr:uid="{00000000-0005-0000-0000-0000A7150000}"/>
    <cellStyle name="Percent 2 2 3 2" xfId="1847" xr:uid="{00000000-0005-0000-0000-0000A8150000}"/>
    <cellStyle name="Percent 2 2 3_CF" xfId="5817" xr:uid="{00000000-0005-0000-0000-0000A9150000}"/>
    <cellStyle name="Percent 2 2 4" xfId="1848" xr:uid="{00000000-0005-0000-0000-0000AA150000}"/>
    <cellStyle name="Percent 2 2 5" xfId="1844" xr:uid="{00000000-0005-0000-0000-0000AB150000}"/>
    <cellStyle name="Percent 2 2_CF" xfId="5818" xr:uid="{00000000-0005-0000-0000-0000AC150000}"/>
    <cellStyle name="Percent 2 3" xfId="1849" xr:uid="{00000000-0005-0000-0000-0000AD150000}"/>
    <cellStyle name="Percent 2 3 2" xfId="1850" xr:uid="{00000000-0005-0000-0000-0000AE150000}"/>
    <cellStyle name="Percent 2 3_CF" xfId="5819" xr:uid="{00000000-0005-0000-0000-0000AF150000}"/>
    <cellStyle name="Percent 2 4" xfId="1851" xr:uid="{00000000-0005-0000-0000-0000B0150000}"/>
    <cellStyle name="Percent 2 5" xfId="1843" xr:uid="{00000000-0005-0000-0000-0000B1150000}"/>
    <cellStyle name="Percent 2_CF" xfId="5820" xr:uid="{00000000-0005-0000-0000-0000B2150000}"/>
    <cellStyle name="Percent 20" xfId="484" xr:uid="{00000000-0005-0000-0000-0000B3150000}"/>
    <cellStyle name="Percent 20 2" xfId="485" xr:uid="{00000000-0005-0000-0000-0000B4150000}"/>
    <cellStyle name="Percent 21" xfId="486" xr:uid="{00000000-0005-0000-0000-0000B5150000}"/>
    <cellStyle name="Percent 21 2" xfId="487" xr:uid="{00000000-0005-0000-0000-0000B6150000}"/>
    <cellStyle name="Percent 22" xfId="488" xr:uid="{00000000-0005-0000-0000-0000B7150000}"/>
    <cellStyle name="Percent 22 2" xfId="489" xr:uid="{00000000-0005-0000-0000-0000B8150000}"/>
    <cellStyle name="Percent 23" xfId="490" xr:uid="{00000000-0005-0000-0000-0000B9150000}"/>
    <cellStyle name="Percent 23 2" xfId="491" xr:uid="{00000000-0005-0000-0000-0000BA150000}"/>
    <cellStyle name="Percent 24" xfId="492" xr:uid="{00000000-0005-0000-0000-0000BB150000}"/>
    <cellStyle name="Percent 24 2" xfId="493" xr:uid="{00000000-0005-0000-0000-0000BC150000}"/>
    <cellStyle name="Percent 25" xfId="494" xr:uid="{00000000-0005-0000-0000-0000BD150000}"/>
    <cellStyle name="Percent 25 2" xfId="495" xr:uid="{00000000-0005-0000-0000-0000BE150000}"/>
    <cellStyle name="Percent 26" xfId="496" xr:uid="{00000000-0005-0000-0000-0000BF150000}"/>
    <cellStyle name="Percent 26 2" xfId="497" xr:uid="{00000000-0005-0000-0000-0000C0150000}"/>
    <cellStyle name="Percent 27" xfId="498" xr:uid="{00000000-0005-0000-0000-0000C1150000}"/>
    <cellStyle name="Percent 28" xfId="499" xr:uid="{00000000-0005-0000-0000-0000C2150000}"/>
    <cellStyle name="Percent 29" xfId="500" xr:uid="{00000000-0005-0000-0000-0000C3150000}"/>
    <cellStyle name="Percent 3" xfId="501" xr:uid="{00000000-0005-0000-0000-0000C4150000}"/>
    <cellStyle name="Percent 3 2" xfId="634" xr:uid="{00000000-0005-0000-0000-0000C5150000}"/>
    <cellStyle name="Percent 3 2 2" xfId="1853" xr:uid="{00000000-0005-0000-0000-0000C6150000}"/>
    <cellStyle name="Percent 3 3" xfId="1852" xr:uid="{00000000-0005-0000-0000-0000C7150000}"/>
    <cellStyle name="Percent 3_CF" xfId="5821" xr:uid="{00000000-0005-0000-0000-0000C8150000}"/>
    <cellStyle name="Percent 30" xfId="502" xr:uid="{00000000-0005-0000-0000-0000C9150000}"/>
    <cellStyle name="Percent 31" xfId="503" xr:uid="{00000000-0005-0000-0000-0000CA150000}"/>
    <cellStyle name="Percent 32" xfId="504" xr:uid="{00000000-0005-0000-0000-0000CB150000}"/>
    <cellStyle name="Percent 33" xfId="505" xr:uid="{00000000-0005-0000-0000-0000CC150000}"/>
    <cellStyle name="Percent 34" xfId="506" xr:uid="{00000000-0005-0000-0000-0000CD150000}"/>
    <cellStyle name="Percent 35" xfId="507" xr:uid="{00000000-0005-0000-0000-0000CE150000}"/>
    <cellStyle name="Percent 36" xfId="508" xr:uid="{00000000-0005-0000-0000-0000CF150000}"/>
    <cellStyle name="Percent 37" xfId="509" xr:uid="{00000000-0005-0000-0000-0000D0150000}"/>
    <cellStyle name="Percent 38" xfId="510" xr:uid="{00000000-0005-0000-0000-0000D1150000}"/>
    <cellStyle name="Percent 39" xfId="511" xr:uid="{00000000-0005-0000-0000-0000D2150000}"/>
    <cellStyle name="Percent 4" xfId="512" xr:uid="{00000000-0005-0000-0000-0000D3150000}"/>
    <cellStyle name="Percent 4 2" xfId="513" xr:uid="{00000000-0005-0000-0000-0000D4150000}"/>
    <cellStyle name="Percent 4 2 2" xfId="1855" xr:uid="{00000000-0005-0000-0000-0000D5150000}"/>
    <cellStyle name="Percent 4 3" xfId="1854" xr:uid="{00000000-0005-0000-0000-0000D6150000}"/>
    <cellStyle name="Percent 4_CF" xfId="5822" xr:uid="{00000000-0005-0000-0000-0000D7150000}"/>
    <cellStyle name="Percent 40" xfId="514" xr:uid="{00000000-0005-0000-0000-0000D8150000}"/>
    <cellStyle name="Percent 41" xfId="515" xr:uid="{00000000-0005-0000-0000-0000D9150000}"/>
    <cellStyle name="Percent 42" xfId="516" xr:uid="{00000000-0005-0000-0000-0000DA150000}"/>
    <cellStyle name="Percent 42 2" xfId="517" xr:uid="{00000000-0005-0000-0000-0000DB150000}"/>
    <cellStyle name="Percent 43" xfId="646" xr:uid="{00000000-0005-0000-0000-0000DC150000}"/>
    <cellStyle name="Percent 44" xfId="659" xr:uid="{00000000-0005-0000-0000-0000DD150000}"/>
    <cellStyle name="Percent 45" xfId="660" xr:uid="{00000000-0005-0000-0000-0000DE150000}"/>
    <cellStyle name="Percent 46" xfId="697" xr:uid="{00000000-0005-0000-0000-0000DF150000}"/>
    <cellStyle name="Percent 47" xfId="633" xr:uid="{00000000-0005-0000-0000-0000E0150000}"/>
    <cellStyle name="Percent 5" xfId="518" xr:uid="{00000000-0005-0000-0000-0000E1150000}"/>
    <cellStyle name="Percent 5 2" xfId="1856" xr:uid="{00000000-0005-0000-0000-0000E2150000}"/>
    <cellStyle name="Percent 6" xfId="519" xr:uid="{00000000-0005-0000-0000-0000E3150000}"/>
    <cellStyle name="Percent 7" xfId="520" xr:uid="{00000000-0005-0000-0000-0000E4150000}"/>
    <cellStyle name="Percent 8" xfId="521" xr:uid="{00000000-0005-0000-0000-0000E5150000}"/>
    <cellStyle name="Percent 9" xfId="522" xr:uid="{00000000-0005-0000-0000-0000E6150000}"/>
    <cellStyle name="Percent 9 2" xfId="523" xr:uid="{00000000-0005-0000-0000-0000E7150000}"/>
    <cellStyle name="Percent 9 3" xfId="1857" xr:uid="{00000000-0005-0000-0000-0000E8150000}"/>
    <cellStyle name="Porcentagem 2" xfId="2069" xr:uid="{00000000-0005-0000-0000-0000E9150000}"/>
    <cellStyle name="Porcentagem 3" xfId="2070" xr:uid="{00000000-0005-0000-0000-0000EA150000}"/>
    <cellStyle name="Porcentaje 2" xfId="2071" xr:uid="{00000000-0005-0000-0000-0000EB150000}"/>
    <cellStyle name="Porcentual 2" xfId="2072" xr:uid="{00000000-0005-0000-0000-0000EC150000}"/>
    <cellStyle name="Porcentual 2 2" xfId="2073" xr:uid="{00000000-0005-0000-0000-0000ED150000}"/>
    <cellStyle name="Porcentual 2_CF" xfId="5823" xr:uid="{00000000-0005-0000-0000-0000EE150000}"/>
    <cellStyle name="Prozent 2" xfId="2074" xr:uid="{00000000-0005-0000-0000-0000EF150000}"/>
    <cellStyle name="Prozent 3" xfId="2075" xr:uid="{00000000-0005-0000-0000-0000F0150000}"/>
    <cellStyle name="Radrubrik" xfId="524" xr:uid="{00000000-0005-0000-0000-0000F1150000}"/>
    <cellStyle name="Radtext" xfId="525" xr:uid="{00000000-0005-0000-0000-0000F2150000}"/>
    <cellStyle name="Randig" xfId="526" xr:uid="{00000000-0005-0000-0000-0000F3150000}"/>
    <cellStyle name="Resultat" xfId="527" xr:uid="{00000000-0005-0000-0000-0000F4150000}"/>
    <cellStyle name="Resultat 2" xfId="528" xr:uid="{00000000-0005-0000-0000-0000F5150000}"/>
    <cellStyle name="Resultat 3" xfId="529" xr:uid="{00000000-0005-0000-0000-0000F6150000}"/>
    <cellStyle name="Resultat_CF" xfId="5824" xr:uid="{00000000-0005-0000-0000-0000F7150000}"/>
    <cellStyle name="RevList" xfId="530" xr:uid="{00000000-0005-0000-0000-0000F8150000}"/>
    <cellStyle name="Rubrik1" xfId="531" xr:uid="{00000000-0005-0000-0000-0000F9150000}"/>
    <cellStyle name="Saída" xfId="2076" xr:uid="{00000000-0005-0000-0000-0000FA150000}"/>
    <cellStyle name="Salida" xfId="1858" xr:uid="{00000000-0005-0000-0000-0000FB150000}"/>
    <cellStyle name="SAPBEXaggData" xfId="532" xr:uid="{00000000-0005-0000-0000-0000FC150000}"/>
    <cellStyle name="SAPBEXaggDataEmph" xfId="533" xr:uid="{00000000-0005-0000-0000-0000FD150000}"/>
    <cellStyle name="SAPBEXaggItem" xfId="534" xr:uid="{00000000-0005-0000-0000-0000FE150000}"/>
    <cellStyle name="SAPBEXaggItemX" xfId="535" xr:uid="{00000000-0005-0000-0000-0000FF150000}"/>
    <cellStyle name="SAPBEXchaText" xfId="536" xr:uid="{00000000-0005-0000-0000-000000160000}"/>
    <cellStyle name="SAPBEXexcBad7" xfId="537" xr:uid="{00000000-0005-0000-0000-000001160000}"/>
    <cellStyle name="SAPBEXexcBad8" xfId="538" xr:uid="{00000000-0005-0000-0000-000002160000}"/>
    <cellStyle name="SAPBEXexcBad9" xfId="539" xr:uid="{00000000-0005-0000-0000-000003160000}"/>
    <cellStyle name="SAPBEXexcCritical4" xfId="540" xr:uid="{00000000-0005-0000-0000-000004160000}"/>
    <cellStyle name="SAPBEXexcCritical5" xfId="541" xr:uid="{00000000-0005-0000-0000-000005160000}"/>
    <cellStyle name="SAPBEXexcCritical6" xfId="542" xr:uid="{00000000-0005-0000-0000-000006160000}"/>
    <cellStyle name="SAPBEXexcGood1" xfId="543" xr:uid="{00000000-0005-0000-0000-000007160000}"/>
    <cellStyle name="SAPBEXexcGood2" xfId="544" xr:uid="{00000000-0005-0000-0000-000008160000}"/>
    <cellStyle name="SAPBEXexcGood3" xfId="545" xr:uid="{00000000-0005-0000-0000-000009160000}"/>
    <cellStyle name="SAPBEXfilterDrill" xfId="546" xr:uid="{00000000-0005-0000-0000-00000A160000}"/>
    <cellStyle name="SAPBEXfilterDrill 2" xfId="703" xr:uid="{00000000-0005-0000-0000-00000B160000}"/>
    <cellStyle name="SAPBEXfilterItem" xfId="547" xr:uid="{00000000-0005-0000-0000-00000C160000}"/>
    <cellStyle name="SAPBEXfilterText" xfId="548" xr:uid="{00000000-0005-0000-0000-00000D160000}"/>
    <cellStyle name="SAPBEXformats" xfId="549" xr:uid="{00000000-0005-0000-0000-00000E160000}"/>
    <cellStyle name="SAPBEXheaderItem" xfId="550" xr:uid="{00000000-0005-0000-0000-00000F160000}"/>
    <cellStyle name="SAPBEXheaderText" xfId="551" xr:uid="{00000000-0005-0000-0000-000010160000}"/>
    <cellStyle name="SAPBEXHLevel0" xfId="552" xr:uid="{00000000-0005-0000-0000-000011160000}"/>
    <cellStyle name="SAPBEXHLevel0 2" xfId="1859" xr:uid="{00000000-0005-0000-0000-000012160000}"/>
    <cellStyle name="SAPBEXHLevel0 2 2" xfId="1860" xr:uid="{00000000-0005-0000-0000-000013160000}"/>
    <cellStyle name="SAPBEXHLevel0 2_CF" xfId="5825" xr:uid="{00000000-0005-0000-0000-000014160000}"/>
    <cellStyle name="SAPBEXHLevel0 3" xfId="1861" xr:uid="{00000000-0005-0000-0000-000015160000}"/>
    <cellStyle name="SAPBEXHLevel0_1.Entity" xfId="1862" xr:uid="{00000000-0005-0000-0000-000016160000}"/>
    <cellStyle name="SAPBEXHLevel0X" xfId="553" xr:uid="{00000000-0005-0000-0000-000017160000}"/>
    <cellStyle name="SAPBEXHLevel0X 2" xfId="1863" xr:uid="{00000000-0005-0000-0000-000018160000}"/>
    <cellStyle name="SAPBEXHLevel0X 2 2" xfId="1864" xr:uid="{00000000-0005-0000-0000-000019160000}"/>
    <cellStyle name="SAPBEXHLevel0X 2_CF" xfId="5826" xr:uid="{00000000-0005-0000-0000-00001A160000}"/>
    <cellStyle name="SAPBEXHLevel0X 3" xfId="1865" xr:uid="{00000000-0005-0000-0000-00001B160000}"/>
    <cellStyle name="SAPBEXHLevel0X_1.Entity" xfId="1866" xr:uid="{00000000-0005-0000-0000-00001C160000}"/>
    <cellStyle name="SAPBEXHLevel1" xfId="554" xr:uid="{00000000-0005-0000-0000-00001D160000}"/>
    <cellStyle name="SAPBEXHLevel1 2" xfId="1867" xr:uid="{00000000-0005-0000-0000-00001E160000}"/>
    <cellStyle name="SAPBEXHLevel1 2 2" xfId="1868" xr:uid="{00000000-0005-0000-0000-00001F160000}"/>
    <cellStyle name="SAPBEXHLevel1 2_CF" xfId="5827" xr:uid="{00000000-0005-0000-0000-000020160000}"/>
    <cellStyle name="SAPBEXHLevel1 3" xfId="1869" xr:uid="{00000000-0005-0000-0000-000021160000}"/>
    <cellStyle name="SAPBEXHLevel1_1.Entity" xfId="1870" xr:uid="{00000000-0005-0000-0000-000022160000}"/>
    <cellStyle name="SAPBEXHLevel1X" xfId="555" xr:uid="{00000000-0005-0000-0000-000023160000}"/>
    <cellStyle name="SAPBEXHLevel1X 2" xfId="1871" xr:uid="{00000000-0005-0000-0000-000024160000}"/>
    <cellStyle name="SAPBEXHLevel1X 2 2" xfId="1872" xr:uid="{00000000-0005-0000-0000-000025160000}"/>
    <cellStyle name="SAPBEXHLevel1X 2_CF" xfId="5828" xr:uid="{00000000-0005-0000-0000-000026160000}"/>
    <cellStyle name="SAPBEXHLevel1X 3" xfId="1873" xr:uid="{00000000-0005-0000-0000-000027160000}"/>
    <cellStyle name="SAPBEXHLevel1X_1.Entity" xfId="1874" xr:uid="{00000000-0005-0000-0000-000028160000}"/>
    <cellStyle name="SAPBEXHLevel2" xfId="556" xr:uid="{00000000-0005-0000-0000-000029160000}"/>
    <cellStyle name="SAPBEXHLevel2 2" xfId="1875" xr:uid="{00000000-0005-0000-0000-00002A160000}"/>
    <cellStyle name="SAPBEXHLevel2 2 2" xfId="1876" xr:uid="{00000000-0005-0000-0000-00002B160000}"/>
    <cellStyle name="SAPBEXHLevel2 2_CF" xfId="5829" xr:uid="{00000000-0005-0000-0000-00002C160000}"/>
    <cellStyle name="SAPBEXHLevel2 3" xfId="1877" xr:uid="{00000000-0005-0000-0000-00002D160000}"/>
    <cellStyle name="SAPBEXHLevel2_1.Entity" xfId="1878" xr:uid="{00000000-0005-0000-0000-00002E160000}"/>
    <cellStyle name="SAPBEXHLevel2X" xfId="557" xr:uid="{00000000-0005-0000-0000-00002F160000}"/>
    <cellStyle name="SAPBEXHLevel2X 2" xfId="1879" xr:uid="{00000000-0005-0000-0000-000030160000}"/>
    <cellStyle name="SAPBEXHLevel2X 2 2" xfId="1880" xr:uid="{00000000-0005-0000-0000-000031160000}"/>
    <cellStyle name="SAPBEXHLevel2X 2_CF" xfId="5830" xr:uid="{00000000-0005-0000-0000-000032160000}"/>
    <cellStyle name="SAPBEXHLevel2X 3" xfId="1881" xr:uid="{00000000-0005-0000-0000-000033160000}"/>
    <cellStyle name="SAPBEXHLevel2X_1.Entity" xfId="1882" xr:uid="{00000000-0005-0000-0000-000034160000}"/>
    <cellStyle name="SAPBEXHLevel3" xfId="558" xr:uid="{00000000-0005-0000-0000-000035160000}"/>
    <cellStyle name="SAPBEXHLevel3 2" xfId="1883" xr:uid="{00000000-0005-0000-0000-000036160000}"/>
    <cellStyle name="SAPBEXHLevel3 2 2" xfId="1884" xr:uid="{00000000-0005-0000-0000-000037160000}"/>
    <cellStyle name="SAPBEXHLevel3 2_CF" xfId="5831" xr:uid="{00000000-0005-0000-0000-000038160000}"/>
    <cellStyle name="SAPBEXHLevel3 3" xfId="1885" xr:uid="{00000000-0005-0000-0000-000039160000}"/>
    <cellStyle name="SAPBEXHLevel3_1.Entity" xfId="1886" xr:uid="{00000000-0005-0000-0000-00003A160000}"/>
    <cellStyle name="SAPBEXHLevel3X" xfId="559" xr:uid="{00000000-0005-0000-0000-00003B160000}"/>
    <cellStyle name="SAPBEXHLevel3X 2" xfId="1887" xr:uid="{00000000-0005-0000-0000-00003C160000}"/>
    <cellStyle name="SAPBEXHLevel3X 2 2" xfId="1888" xr:uid="{00000000-0005-0000-0000-00003D160000}"/>
    <cellStyle name="SAPBEXHLevel3X 2_CF" xfId="5832" xr:uid="{00000000-0005-0000-0000-00003E160000}"/>
    <cellStyle name="SAPBEXHLevel3X 3" xfId="1889" xr:uid="{00000000-0005-0000-0000-00003F160000}"/>
    <cellStyle name="SAPBEXHLevel3X_1.Entity" xfId="1890" xr:uid="{00000000-0005-0000-0000-000040160000}"/>
    <cellStyle name="SAPBEXinputData" xfId="560" xr:uid="{00000000-0005-0000-0000-000041160000}"/>
    <cellStyle name="SAPBEXinputData 2" xfId="1891" xr:uid="{00000000-0005-0000-0000-000042160000}"/>
    <cellStyle name="SAPBEXinputData 2 2" xfId="1892" xr:uid="{00000000-0005-0000-0000-000043160000}"/>
    <cellStyle name="SAPBEXinputData 2_CF" xfId="5833" xr:uid="{00000000-0005-0000-0000-000044160000}"/>
    <cellStyle name="SAPBEXinputData 3" xfId="1893" xr:uid="{00000000-0005-0000-0000-000045160000}"/>
    <cellStyle name="SAPBEXinputData_1.Entity" xfId="1894" xr:uid="{00000000-0005-0000-0000-000046160000}"/>
    <cellStyle name="SAPBEXresData" xfId="561" xr:uid="{00000000-0005-0000-0000-000047160000}"/>
    <cellStyle name="SAPBEXresDataEmph" xfId="562" xr:uid="{00000000-0005-0000-0000-000048160000}"/>
    <cellStyle name="SAPBEXresItem" xfId="563" xr:uid="{00000000-0005-0000-0000-000049160000}"/>
    <cellStyle name="SAPBEXresItemX" xfId="564" xr:uid="{00000000-0005-0000-0000-00004A160000}"/>
    <cellStyle name="SAPBEXstdData" xfId="565" xr:uid="{00000000-0005-0000-0000-00004B160000}"/>
    <cellStyle name="SAPBEXstdDataEmph" xfId="566" xr:uid="{00000000-0005-0000-0000-00004C160000}"/>
    <cellStyle name="SAPBEXstdItem" xfId="567" xr:uid="{00000000-0005-0000-0000-00004D160000}"/>
    <cellStyle name="SAPBEXstdItemX" xfId="568" xr:uid="{00000000-0005-0000-0000-00004E160000}"/>
    <cellStyle name="SAPBEXtitle" xfId="569" xr:uid="{00000000-0005-0000-0000-00004F160000}"/>
    <cellStyle name="SAPBEXundefined" xfId="570" xr:uid="{00000000-0005-0000-0000-000050160000}"/>
    <cellStyle name="SAPBEXundefined 2" xfId="1895" xr:uid="{00000000-0005-0000-0000-000051160000}"/>
    <cellStyle name="SAPBEXundefined_CF" xfId="5834" xr:uid="{00000000-0005-0000-0000-000052160000}"/>
    <cellStyle name="SAPDataCell" xfId="2260" xr:uid="{00000000-0005-0000-0000-000053160000}"/>
    <cellStyle name="SAPDataTotalCell" xfId="2261" xr:uid="{00000000-0005-0000-0000-000054160000}"/>
    <cellStyle name="SAPDimensionCell" xfId="2262" xr:uid="{00000000-0005-0000-0000-000055160000}"/>
    <cellStyle name="SAPHierarchyCell0" xfId="2263" xr:uid="{00000000-0005-0000-0000-000056160000}"/>
    <cellStyle name="SAPMemberCell" xfId="2264" xr:uid="{00000000-0005-0000-0000-000057160000}"/>
    <cellStyle name="SAPMemberTotalCell" xfId="2265" xr:uid="{00000000-0005-0000-0000-000058160000}"/>
    <cellStyle name="Satisfaisant" xfId="571" xr:uid="{00000000-0005-0000-0000-000059160000}"/>
    <cellStyle name="Satisfaisant 2" xfId="1896" xr:uid="{00000000-0005-0000-0000-00005A160000}"/>
    <cellStyle name="Schlecht" xfId="1897" xr:uid="{00000000-0005-0000-0000-00005B160000}"/>
    <cellStyle name="Schlecht 2" xfId="2077" xr:uid="{00000000-0005-0000-0000-00005C160000}"/>
    <cellStyle name="Schlecht_CF" xfId="5835" xr:uid="{00000000-0005-0000-0000-00005D160000}"/>
    <cellStyle name="Separador de milhares 2 2" xfId="2078" xr:uid="{00000000-0005-0000-0000-00005E160000}"/>
    <cellStyle name="Separador de milhares 2 3" xfId="2079" xr:uid="{00000000-0005-0000-0000-00005F160000}"/>
    <cellStyle name="Sheet Title" xfId="572" xr:uid="{00000000-0005-0000-0000-000060160000}"/>
    <cellStyle name="Sheet Title 2" xfId="1898" xr:uid="{00000000-0005-0000-0000-000061160000}"/>
    <cellStyle name="Sheet Title 2 2" xfId="1899" xr:uid="{00000000-0005-0000-0000-000062160000}"/>
    <cellStyle name="Sheet Title 2_CF" xfId="5836" xr:uid="{00000000-0005-0000-0000-000063160000}"/>
    <cellStyle name="Sheet Title_Acq input" xfId="2257" xr:uid="{00000000-0005-0000-0000-000064160000}"/>
    <cellStyle name="small" xfId="1900" xr:uid="{00000000-0005-0000-0000-000065160000}"/>
    <cellStyle name="Sortie" xfId="573" xr:uid="{00000000-0005-0000-0000-000066160000}"/>
    <cellStyle name="Sortie 2" xfId="1901" xr:uid="{00000000-0005-0000-0000-000067160000}"/>
    <cellStyle name="Standard 2" xfId="2080" xr:uid="{00000000-0005-0000-0000-000068160000}"/>
    <cellStyle name="Standard 4" xfId="2081" xr:uid="{00000000-0005-0000-0000-000069160000}"/>
    <cellStyle name="Standard_~0015312" xfId="1902" xr:uid="{00000000-0005-0000-0000-00006A160000}"/>
    <cellStyle name="Style 1" xfId="574" xr:uid="{00000000-0005-0000-0000-00006B160000}"/>
    <cellStyle name="Subtotal" xfId="575" xr:uid="{00000000-0005-0000-0000-00006C160000}"/>
    <cellStyle name="Summa" xfId="576" xr:uid="{00000000-0005-0000-0000-00006D160000}"/>
    <cellStyle name="Summa 1 låst" xfId="577" xr:uid="{00000000-0005-0000-0000-00006E160000}"/>
    <cellStyle name="Summa 1 låst 2" xfId="704" xr:uid="{00000000-0005-0000-0000-00006F160000}"/>
    <cellStyle name="Summa 2" xfId="578" xr:uid="{00000000-0005-0000-0000-000070160000}"/>
    <cellStyle name="Summa 3" xfId="579" xr:uid="{00000000-0005-0000-0000-000071160000}"/>
    <cellStyle name="Summa_CF" xfId="5837" xr:uid="{00000000-0005-0000-0000-000072160000}"/>
    <cellStyle name="Summa1 låst" xfId="580" xr:uid="{00000000-0005-0000-0000-000073160000}"/>
    <cellStyle name="Tal" xfId="581" xr:uid="{00000000-0005-0000-0000-000074160000}"/>
    <cellStyle name="Tal 2" xfId="582" xr:uid="{00000000-0005-0000-0000-000075160000}"/>
    <cellStyle name="Tal 3" xfId="583" xr:uid="{00000000-0005-0000-0000-000076160000}"/>
    <cellStyle name="Tal_CF" xfId="5838" xr:uid="{00000000-0005-0000-0000-000077160000}"/>
    <cellStyle name="Text" xfId="584" xr:uid="{00000000-0005-0000-0000-000078160000}"/>
    <cellStyle name="Text 10" xfId="1903" xr:uid="{00000000-0005-0000-0000-000079160000}"/>
    <cellStyle name="Text 12" xfId="585" xr:uid="{00000000-0005-0000-0000-00007A160000}"/>
    <cellStyle name="Text 2" xfId="586" xr:uid="{00000000-0005-0000-0000-00007B160000}"/>
    <cellStyle name="Text 3" xfId="587" xr:uid="{00000000-0005-0000-0000-00007C160000}"/>
    <cellStyle name="Text 4" xfId="588" xr:uid="{00000000-0005-0000-0000-00007D160000}"/>
    <cellStyle name="Text 5" xfId="589" xr:uid="{00000000-0005-0000-0000-00007E160000}"/>
    <cellStyle name="Text 6" xfId="590" xr:uid="{00000000-0005-0000-0000-00007F160000}"/>
    <cellStyle name="Text 7" xfId="591" xr:uid="{00000000-0005-0000-0000-000080160000}"/>
    <cellStyle name="Text 7 2" xfId="592" xr:uid="{00000000-0005-0000-0000-000081160000}"/>
    <cellStyle name="Text 7 2 2" xfId="593" xr:uid="{00000000-0005-0000-0000-000082160000}"/>
    <cellStyle name="Text 7 2 3" xfId="1904" xr:uid="{00000000-0005-0000-0000-000083160000}"/>
    <cellStyle name="Text 7 2_CF" xfId="5839" xr:uid="{00000000-0005-0000-0000-000084160000}"/>
    <cellStyle name="Text 7_CF" xfId="5840" xr:uid="{00000000-0005-0000-0000-000085160000}"/>
    <cellStyle name="Text 8" xfId="594" xr:uid="{00000000-0005-0000-0000-000086160000}"/>
    <cellStyle name="Text 9" xfId="1905" xr:uid="{00000000-0005-0000-0000-000087160000}"/>
    <cellStyle name="Text_179001 (2)" xfId="595" xr:uid="{00000000-0005-0000-0000-000088160000}"/>
    <cellStyle name="Texte explicatif" xfId="596" xr:uid="{00000000-0005-0000-0000-000089160000}"/>
    <cellStyle name="Texte explicatif 2" xfId="1906" xr:uid="{00000000-0005-0000-0000-00008A160000}"/>
    <cellStyle name="Texto de advertencia" xfId="1907" xr:uid="{00000000-0005-0000-0000-00008B160000}"/>
    <cellStyle name="Texto de Aviso" xfId="2082" xr:uid="{00000000-0005-0000-0000-00008C160000}"/>
    <cellStyle name="Texto explicativo" xfId="1908" xr:uid="{00000000-0005-0000-0000-00008D160000}"/>
    <cellStyle name="Textrubrik" xfId="597" xr:uid="{00000000-0005-0000-0000-00008E160000}"/>
    <cellStyle name="Textrubrik 2" xfId="598" xr:uid="{00000000-0005-0000-0000-00008F160000}"/>
    <cellStyle name="Textrubrik 3" xfId="599" xr:uid="{00000000-0005-0000-0000-000090160000}"/>
    <cellStyle name="Textrubrik_CF" xfId="5841" xr:uid="{00000000-0005-0000-0000-000091160000}"/>
    <cellStyle name="Title 2" xfId="600" xr:uid="{00000000-0005-0000-0000-000092160000}"/>
    <cellStyle name="Title 2 2" xfId="1909" xr:uid="{00000000-0005-0000-0000-000093160000}"/>
    <cellStyle name="Title 2_CF" xfId="5842" xr:uid="{00000000-0005-0000-0000-000094160000}"/>
    <cellStyle name="Title 3" xfId="601" xr:uid="{00000000-0005-0000-0000-000095160000}"/>
    <cellStyle name="Title 4" xfId="602" xr:uid="{00000000-0005-0000-0000-000096160000}"/>
    <cellStyle name="Title 5" xfId="603" xr:uid="{00000000-0005-0000-0000-000097160000}"/>
    <cellStyle name="Titre" xfId="604" xr:uid="{00000000-0005-0000-0000-000098160000}"/>
    <cellStyle name="Titre 2" xfId="1910" xr:uid="{00000000-0005-0000-0000-000099160000}"/>
    <cellStyle name="Titre 1" xfId="605" xr:uid="{00000000-0005-0000-0000-00009A160000}"/>
    <cellStyle name="Titre 1 2" xfId="1911" xr:uid="{00000000-0005-0000-0000-00009B160000}"/>
    <cellStyle name="Titre 2" xfId="606" xr:uid="{00000000-0005-0000-0000-00009C160000}"/>
    <cellStyle name="Titre 2 2" xfId="1912" xr:uid="{00000000-0005-0000-0000-00009D160000}"/>
    <cellStyle name="Titre 3" xfId="607" xr:uid="{00000000-0005-0000-0000-00009E160000}"/>
    <cellStyle name="Titre 3 2" xfId="1913" xr:uid="{00000000-0005-0000-0000-00009F160000}"/>
    <cellStyle name="Titre 4" xfId="608" xr:uid="{00000000-0005-0000-0000-0000A0160000}"/>
    <cellStyle name="Titre 4 2" xfId="1914" xr:uid="{00000000-0005-0000-0000-0000A1160000}"/>
    <cellStyle name="Titre_1.Entity" xfId="1915" xr:uid="{00000000-0005-0000-0000-0000A2160000}"/>
    <cellStyle name="Título" xfId="1916" xr:uid="{00000000-0005-0000-0000-0000A3160000}"/>
    <cellStyle name="Título 1" xfId="1917" xr:uid="{00000000-0005-0000-0000-0000A4160000}"/>
    <cellStyle name="Título 2" xfId="1918" xr:uid="{00000000-0005-0000-0000-0000A5160000}"/>
    <cellStyle name="Título 3" xfId="1919" xr:uid="{00000000-0005-0000-0000-0000A6160000}"/>
    <cellStyle name="Título 4" xfId="2083" xr:uid="{00000000-0005-0000-0000-0000A7160000}"/>
    <cellStyle name="Título_CF" xfId="5843" xr:uid="{00000000-0005-0000-0000-0000A8160000}"/>
    <cellStyle name="top" xfId="1920" xr:uid="{00000000-0005-0000-0000-0000A9160000}"/>
    <cellStyle name="top 2" xfId="1921" xr:uid="{00000000-0005-0000-0000-0000AA160000}"/>
    <cellStyle name="top_AcqBal LC" xfId="1922" xr:uid="{00000000-0005-0000-0000-0000AB160000}"/>
    <cellStyle name="Total 2" xfId="609" xr:uid="{00000000-0005-0000-0000-0000AC160000}"/>
    <cellStyle name="Total 2 2" xfId="1923" xr:uid="{00000000-0005-0000-0000-0000AD160000}"/>
    <cellStyle name="Total 2_Acq input" xfId="2258" xr:uid="{00000000-0005-0000-0000-0000AE160000}"/>
    <cellStyle name="Total 3" xfId="610" xr:uid="{00000000-0005-0000-0000-0000AF160000}"/>
    <cellStyle name="Total 4" xfId="611" xr:uid="{00000000-0005-0000-0000-0000B0160000}"/>
    <cellStyle name="Total 5" xfId="612" xr:uid="{00000000-0005-0000-0000-0000B1160000}"/>
    <cellStyle name="Total 6" xfId="2128" xr:uid="{00000000-0005-0000-0000-0000B2160000}"/>
    <cellStyle name="Tusent - Formatmall1" xfId="1925" xr:uid="{00000000-0005-0000-0000-0000B3160000}"/>
    <cellStyle name="Tusental (0)_1FIX, page 2" xfId="613" xr:uid="{00000000-0005-0000-0000-0000B4160000}"/>
    <cellStyle name="Tusental 2" xfId="655" xr:uid="{00000000-0005-0000-0000-0000B5160000}"/>
    <cellStyle name="Tusental 2 2" xfId="662" xr:uid="{00000000-0005-0000-0000-0000B6160000}"/>
    <cellStyle name="Tusental 2 2 2" xfId="744" xr:uid="{00000000-0005-0000-0000-0000B7160000}"/>
    <cellStyle name="Tusental 2 3" xfId="722" xr:uid="{00000000-0005-0000-0000-0000B8160000}"/>
    <cellStyle name="Tusental_1FIX, page 2" xfId="614" xr:uid="{00000000-0005-0000-0000-0000B9160000}"/>
    <cellStyle name="Valuta (0)_1FIX, page 2" xfId="615" xr:uid="{00000000-0005-0000-0000-0000BA160000}"/>
    <cellStyle name="Valuta_1FIX, page 2" xfId="616" xr:uid="{00000000-0005-0000-0000-0000BB160000}"/>
    <cellStyle name="Warnender Text" xfId="1933" xr:uid="{00000000-0005-0000-0000-0000BC160000}"/>
    <cellStyle name="Warnender Text 2" xfId="2092" xr:uid="{00000000-0005-0000-0000-0000BD160000}"/>
    <cellStyle name="Warnender Text_CF" xfId="5850" xr:uid="{00000000-0005-0000-0000-0000BE160000}"/>
    <cellStyle name="Warning Text 2" xfId="617" xr:uid="{00000000-0005-0000-0000-0000BF160000}"/>
    <cellStyle name="Warning Text 2 2" xfId="1934" xr:uid="{00000000-0005-0000-0000-0000C0160000}"/>
    <cellStyle name="Warning Text 2_CF" xfId="5851" xr:uid="{00000000-0005-0000-0000-0000C1160000}"/>
    <cellStyle name="Warning Text 3" xfId="618" xr:uid="{00000000-0005-0000-0000-0000C2160000}"/>
    <cellStyle name="Warning Text 4" xfId="619" xr:uid="{00000000-0005-0000-0000-0000C3160000}"/>
    <cellStyle name="Warning Text 5" xfId="620" xr:uid="{00000000-0005-0000-0000-0000C4160000}"/>
    <cellStyle name="Vérification" xfId="621" xr:uid="{00000000-0005-0000-0000-0000C5160000}"/>
    <cellStyle name="Vérification 2" xfId="1931" xr:uid="{00000000-0005-0000-0000-0000C6160000}"/>
    <cellStyle name="Verknüpfte Zelle" xfId="1932" xr:uid="{00000000-0005-0000-0000-0000C7160000}"/>
    <cellStyle name="Verknüpfte Zelle 2" xfId="2089" xr:uid="{00000000-0005-0000-0000-0000C8160000}"/>
    <cellStyle name="Verknüpfte Zelle_CF" xfId="5849" xr:uid="{00000000-0005-0000-0000-0000C9160000}"/>
    <cellStyle name="Vírgula 2" xfId="2090" xr:uid="{00000000-0005-0000-0000-0000CA160000}"/>
    <cellStyle name="Vírgula 3" xfId="2091" xr:uid="{00000000-0005-0000-0000-0000CB160000}"/>
    <cellStyle name="Währung [0]_2ADJ" xfId="622" xr:uid="{00000000-0005-0000-0000-0000CC160000}"/>
    <cellStyle name="Währung_2ADJ" xfId="623" xr:uid="{00000000-0005-0000-0000-0000CD160000}"/>
    <cellStyle name="Überschrift" xfId="1926" xr:uid="{00000000-0005-0000-0000-0000CE160000}"/>
    <cellStyle name="Überschrift 1" xfId="1927" xr:uid="{00000000-0005-0000-0000-0000CF160000}"/>
    <cellStyle name="Überschrift 1 2" xfId="2084" xr:uid="{00000000-0005-0000-0000-0000D0160000}"/>
    <cellStyle name="Überschrift 1_CF" xfId="5844" xr:uid="{00000000-0005-0000-0000-0000D1160000}"/>
    <cellStyle name="Überschrift 2" xfId="1928" xr:uid="{00000000-0005-0000-0000-0000D2160000}"/>
    <cellStyle name="Überschrift 2 2" xfId="2085" xr:uid="{00000000-0005-0000-0000-0000D3160000}"/>
    <cellStyle name="Überschrift 2_CF" xfId="5845" xr:uid="{00000000-0005-0000-0000-0000D4160000}"/>
    <cellStyle name="Überschrift 3" xfId="1929" xr:uid="{00000000-0005-0000-0000-0000D5160000}"/>
    <cellStyle name="Überschrift 3 2" xfId="2086" xr:uid="{00000000-0005-0000-0000-0000D6160000}"/>
    <cellStyle name="Überschrift 3_CF" xfId="5846" xr:uid="{00000000-0005-0000-0000-0000D7160000}"/>
    <cellStyle name="Überschrift 4" xfId="1930" xr:uid="{00000000-0005-0000-0000-0000D8160000}"/>
    <cellStyle name="Überschrift 4 2" xfId="2087" xr:uid="{00000000-0005-0000-0000-0000D9160000}"/>
    <cellStyle name="Überschrift 4_CF" xfId="5847" xr:uid="{00000000-0005-0000-0000-0000DA160000}"/>
    <cellStyle name="Überschrift 5" xfId="2088" xr:uid="{00000000-0005-0000-0000-0000DB160000}"/>
    <cellStyle name="Überschrift_CF" xfId="5848" xr:uid="{00000000-0005-0000-0000-0000DC160000}"/>
    <cellStyle name="Zelle überprüfen" xfId="1935" xr:uid="{00000000-0005-0000-0000-0000DD160000}"/>
    <cellStyle name="Zelle überprüfen 2" xfId="2093" xr:uid="{00000000-0005-0000-0000-0000DE160000}"/>
    <cellStyle name="Zelle überprüfen_CF" xfId="5852" xr:uid="{00000000-0005-0000-0000-0000DF160000}"/>
    <cellStyle name="Обычный_1BAS" xfId="624" xr:uid="{00000000-0005-0000-0000-0000E0160000}"/>
    <cellStyle name="一般_Overdue" xfId="625" xr:uid="{00000000-0005-0000-0000-0000E1160000}"/>
    <cellStyle name="千位分隔 2" xfId="1936" xr:uid="{00000000-0005-0000-0000-0000E2160000}"/>
    <cellStyle name="千位分隔_0061 DSO DPO-0512-0110" xfId="626" xr:uid="{00000000-0005-0000-0000-0000E3160000}"/>
    <cellStyle name="千分位[0]_Consol 2002-06 (57.12%)07-24" xfId="2094" xr:uid="{00000000-0005-0000-0000-0000E4160000}"/>
    <cellStyle name="千分位_Book2" xfId="2095" xr:uid="{00000000-0005-0000-0000-0000E5160000}"/>
    <cellStyle name="合计金额" xfId="2096" xr:uid="{00000000-0005-0000-0000-0000E6160000}"/>
    <cellStyle name="常规 2" xfId="2129" xr:uid="{00000000-0005-0000-0000-0000E7160000}"/>
    <cellStyle name="常规_0061 DSO DPO-0512-0110" xfId="627" xr:uid="{00000000-0005-0000-0000-0000E8160000}"/>
    <cellStyle name="未定義" xfId="628" xr:uid="{00000000-0005-0000-0000-0000E9160000}"/>
    <cellStyle name="標準_材料在庫" xfId="629" xr:uid="{00000000-0005-0000-0000-0000EA16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30"/>
  <sheetViews>
    <sheetView showGridLines="0" tabSelected="1" workbookViewId="0">
      <selection activeCell="B4" sqref="B4"/>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99" t="s">
        <v>138</v>
      </c>
      <c r="C4" s="99"/>
      <c r="D4" s="99"/>
      <c r="E4" s="99"/>
      <c r="F4" s="99"/>
      <c r="G4" s="2"/>
      <c r="H4" s="2"/>
      <c r="I4" s="2"/>
      <c r="J4" s="2"/>
      <c r="K4" s="2"/>
      <c r="L4" s="2"/>
      <c r="M4" s="2"/>
      <c r="N4" s="2"/>
      <c r="O4" s="2"/>
      <c r="P4" s="2"/>
      <c r="Q4" s="2"/>
      <c r="R4" s="2"/>
      <c r="S4" s="2"/>
      <c r="T4" s="2"/>
      <c r="U4" s="2"/>
    </row>
    <row r="5" spans="1:21">
      <c r="A5" s="2"/>
      <c r="B5" s="100" t="s">
        <v>100</v>
      </c>
      <c r="C5" s="100" t="s">
        <v>101</v>
      </c>
      <c r="D5" s="100" t="s">
        <v>169</v>
      </c>
      <c r="E5" s="100" t="s">
        <v>102</v>
      </c>
      <c r="F5" s="101"/>
      <c r="G5" s="2"/>
      <c r="H5" s="2"/>
      <c r="I5" s="2"/>
      <c r="J5" s="2"/>
      <c r="K5" s="2"/>
      <c r="L5" s="2"/>
      <c r="M5" s="2"/>
      <c r="N5" s="2"/>
      <c r="O5" s="2"/>
      <c r="P5" s="2"/>
      <c r="Q5" s="2"/>
      <c r="R5" s="2"/>
      <c r="S5" s="2"/>
      <c r="T5" s="2"/>
      <c r="U5" s="2"/>
    </row>
    <row r="6" spans="1:21">
      <c r="A6" s="2"/>
      <c r="B6" s="103" t="s">
        <v>99</v>
      </c>
      <c r="C6" s="2" t="s">
        <v>111</v>
      </c>
      <c r="D6" s="2" t="s">
        <v>82</v>
      </c>
      <c r="E6" s="3"/>
      <c r="F6" s="2"/>
      <c r="I6" s="2"/>
      <c r="J6" s="2"/>
      <c r="K6" s="2"/>
      <c r="L6" s="2"/>
      <c r="M6" s="2"/>
      <c r="N6" s="2"/>
      <c r="O6" s="2"/>
      <c r="P6" s="2"/>
      <c r="Q6" s="2"/>
      <c r="R6" s="2"/>
      <c r="S6" s="2"/>
      <c r="T6" s="2"/>
      <c r="U6" s="2"/>
    </row>
    <row r="7" spans="1:21" ht="13.5" customHeight="1">
      <c r="A7" s="2"/>
      <c r="B7" s="103" t="s">
        <v>106</v>
      </c>
      <c r="C7" s="2" t="s">
        <v>103</v>
      </c>
      <c r="D7" s="2" t="s">
        <v>96</v>
      </c>
      <c r="E7" s="2"/>
      <c r="F7" s="2"/>
      <c r="I7" s="2"/>
      <c r="J7" s="2"/>
      <c r="K7" s="2"/>
      <c r="L7" s="2"/>
      <c r="M7" s="2"/>
      <c r="N7" s="2"/>
      <c r="O7" s="2"/>
      <c r="P7" s="2"/>
      <c r="Q7" s="2"/>
      <c r="R7" s="2"/>
      <c r="S7" s="2"/>
      <c r="T7" s="2"/>
      <c r="U7" s="2"/>
    </row>
    <row r="8" spans="1:21" ht="13.5" customHeight="1">
      <c r="A8" s="2"/>
      <c r="B8" s="103" t="s">
        <v>167</v>
      </c>
      <c r="C8" s="3" t="s">
        <v>168</v>
      </c>
      <c r="D8" s="3" t="s">
        <v>96</v>
      </c>
      <c r="E8" s="3"/>
      <c r="F8" s="2"/>
      <c r="I8" s="2"/>
      <c r="J8" s="2"/>
      <c r="K8" s="2"/>
      <c r="L8" s="2"/>
      <c r="M8" s="2"/>
      <c r="N8" s="2"/>
      <c r="O8" s="2"/>
      <c r="P8" s="2"/>
      <c r="Q8" s="2"/>
      <c r="R8" s="2"/>
      <c r="S8" s="2"/>
      <c r="T8" s="2"/>
      <c r="U8" s="2"/>
    </row>
    <row r="9" spans="1:21">
      <c r="A9" s="2"/>
      <c r="B9" s="103" t="s">
        <v>139</v>
      </c>
      <c r="C9" s="2" t="s">
        <v>140</v>
      </c>
      <c r="D9" s="2" t="s">
        <v>146</v>
      </c>
      <c r="E9" s="3"/>
      <c r="F9" s="2"/>
      <c r="I9" s="2"/>
      <c r="J9" s="2"/>
      <c r="K9" s="2"/>
      <c r="L9" s="2"/>
      <c r="M9" s="2"/>
      <c r="N9" s="2"/>
      <c r="O9" s="2"/>
      <c r="P9" s="2"/>
      <c r="Q9" s="2"/>
      <c r="R9" s="2"/>
      <c r="S9" s="2"/>
      <c r="T9" s="2"/>
      <c r="U9" s="2"/>
    </row>
    <row r="10" spans="1:21">
      <c r="A10" s="2"/>
      <c r="B10" s="103" t="s">
        <v>107</v>
      </c>
      <c r="C10" s="2" t="s">
        <v>104</v>
      </c>
      <c r="D10" s="2" t="s">
        <v>82</v>
      </c>
      <c r="E10" s="3"/>
      <c r="F10" s="2"/>
      <c r="I10" s="2"/>
      <c r="J10" s="2"/>
      <c r="K10" s="2"/>
      <c r="L10" s="2"/>
      <c r="M10" s="2"/>
      <c r="N10" s="2"/>
      <c r="O10" s="2"/>
      <c r="P10" s="2"/>
      <c r="Q10" s="2"/>
      <c r="R10" s="2"/>
      <c r="S10" s="2"/>
      <c r="T10" s="2"/>
      <c r="U10" s="2"/>
    </row>
    <row r="11" spans="1:21">
      <c r="A11" s="2"/>
      <c r="B11" s="103" t="s">
        <v>108</v>
      </c>
      <c r="C11" s="2" t="s">
        <v>109</v>
      </c>
      <c r="D11" s="2" t="s">
        <v>82</v>
      </c>
      <c r="E11" s="2"/>
      <c r="F11" s="2"/>
      <c r="I11" s="5"/>
      <c r="J11" s="2"/>
      <c r="K11" s="2"/>
      <c r="L11" s="2"/>
      <c r="M11" s="2"/>
      <c r="N11" s="2"/>
      <c r="O11" s="2"/>
      <c r="P11" s="2"/>
      <c r="Q11" s="2"/>
      <c r="R11" s="2"/>
      <c r="S11" s="2"/>
      <c r="T11" s="2"/>
      <c r="U11" s="2"/>
    </row>
    <row r="12" spans="1:21">
      <c r="A12" s="2"/>
      <c r="B12" s="103" t="s">
        <v>136</v>
      </c>
      <c r="C12" s="2" t="s">
        <v>137</v>
      </c>
      <c r="D12" s="2" t="s">
        <v>96</v>
      </c>
      <c r="E12" s="2"/>
      <c r="F12" s="2"/>
      <c r="G12" s="2"/>
      <c r="H12" s="2"/>
      <c r="I12" s="2"/>
      <c r="J12" s="2"/>
      <c r="K12" s="2"/>
      <c r="L12" s="2"/>
      <c r="M12" s="2"/>
      <c r="N12" s="2"/>
      <c r="O12" s="2"/>
      <c r="P12" s="2"/>
      <c r="Q12" s="2"/>
      <c r="R12" s="2"/>
      <c r="S12" s="2"/>
      <c r="T12" s="2"/>
      <c r="U12" s="2"/>
    </row>
    <row r="13" spans="1:21">
      <c r="A13" s="2"/>
      <c r="B13" s="103" t="s">
        <v>95</v>
      </c>
      <c r="C13" s="3" t="s">
        <v>105</v>
      </c>
      <c r="D13" s="2"/>
      <c r="E13" s="2"/>
      <c r="F13" s="2"/>
      <c r="G13" s="2"/>
      <c r="H13" s="2"/>
      <c r="I13" s="2"/>
      <c r="J13" s="2"/>
      <c r="K13" s="2"/>
      <c r="L13" s="2"/>
      <c r="M13" s="2"/>
      <c r="N13" s="2"/>
      <c r="O13" s="2"/>
      <c r="P13" s="2"/>
      <c r="Q13" s="2"/>
      <c r="R13" s="2"/>
      <c r="S13" s="2"/>
      <c r="T13" s="2"/>
      <c r="U13" s="2"/>
    </row>
    <row r="14" spans="1:21">
      <c r="A14" s="2"/>
      <c r="B14" s="102"/>
      <c r="C14" s="101"/>
      <c r="D14" s="101"/>
      <c r="E14" s="101"/>
      <c r="F14" s="101"/>
      <c r="G14" s="2"/>
      <c r="H14" s="2"/>
      <c r="I14" s="2"/>
      <c r="J14" s="2"/>
      <c r="K14" s="2"/>
      <c r="L14" s="2"/>
      <c r="M14" s="2"/>
      <c r="N14" s="2"/>
      <c r="O14" s="2"/>
      <c r="P14" s="2"/>
      <c r="Q14" s="2"/>
      <c r="R14" s="2"/>
      <c r="S14" s="2"/>
      <c r="T14" s="2"/>
      <c r="U14" s="2"/>
    </row>
    <row r="15" spans="1:21">
      <c r="A15" s="2"/>
      <c r="B15" s="103"/>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56"/>
      <c r="B17" s="272" t="s">
        <v>251</v>
      </c>
      <c r="C17" s="2"/>
      <c r="D17" s="2"/>
      <c r="E17" s="2"/>
      <c r="F17" s="2"/>
      <c r="G17" s="2"/>
      <c r="H17" s="2"/>
      <c r="I17" s="2"/>
    </row>
    <row r="18" spans="1:9">
      <c r="A18" s="2"/>
      <c r="B18" s="272" t="s">
        <v>316</v>
      </c>
      <c r="C18" s="2"/>
      <c r="D18" s="2"/>
      <c r="E18" s="2"/>
      <c r="F18" s="2"/>
      <c r="G18" s="2"/>
      <c r="H18" s="2"/>
      <c r="I18" s="2"/>
    </row>
    <row r="19" spans="1:9">
      <c r="A19" s="2"/>
      <c r="B19" s="378" t="s">
        <v>315</v>
      </c>
      <c r="C19" s="2"/>
      <c r="D19" s="2"/>
      <c r="E19" s="2"/>
      <c r="F19" s="2"/>
      <c r="G19" s="2"/>
      <c r="H19" s="2"/>
      <c r="I19" s="2"/>
    </row>
    <row r="20" spans="1:9" ht="56.25" customHeight="1">
      <c r="A20" s="2"/>
      <c r="B20" s="577" t="s">
        <v>186</v>
      </c>
      <c r="C20" s="577"/>
      <c r="D20" s="577"/>
      <c r="E20" s="577"/>
      <c r="F20" s="577"/>
      <c r="G20" s="2"/>
      <c r="H20" s="2"/>
      <c r="I20" s="2"/>
    </row>
    <row r="21" spans="1:9" ht="72" customHeight="1">
      <c r="A21" s="2"/>
      <c r="B21" s="577" t="s">
        <v>260</v>
      </c>
      <c r="C21" s="577"/>
      <c r="D21" s="577"/>
      <c r="E21" s="577"/>
      <c r="F21" s="577"/>
      <c r="G21" s="2"/>
      <c r="H21" s="256"/>
      <c r="I21" s="2"/>
    </row>
    <row r="22" spans="1:9">
      <c r="A22" s="2"/>
      <c r="B22" s="255" t="s">
        <v>184</v>
      </c>
      <c r="C22" s="2"/>
      <c r="D22" s="2"/>
      <c r="E22" s="2"/>
      <c r="F22" s="2"/>
      <c r="G22" s="2"/>
      <c r="H22" s="2"/>
      <c r="I22" s="2"/>
    </row>
    <row r="23" spans="1:9">
      <c r="A23" s="2"/>
      <c r="B23" s="373" t="s">
        <v>250</v>
      </c>
      <c r="C23" s="2"/>
      <c r="D23" s="2"/>
      <c r="E23" s="2"/>
      <c r="F23" s="2"/>
      <c r="G23" s="2"/>
      <c r="H23" s="2"/>
      <c r="I23" s="2"/>
    </row>
    <row r="24" spans="1:9">
      <c r="A24" s="2"/>
      <c r="B24" s="255"/>
      <c r="C24" s="2"/>
      <c r="D24" s="2"/>
      <c r="E24" s="2"/>
      <c r="F24" s="2"/>
      <c r="G24" s="2"/>
      <c r="H24" s="2"/>
      <c r="I24" s="2"/>
    </row>
    <row r="25" spans="1:9" ht="25.5">
      <c r="A25" s="271"/>
      <c r="B25" s="374" t="s">
        <v>261</v>
      </c>
      <c r="C25" s="582" t="s">
        <v>185</v>
      </c>
      <c r="D25" s="582"/>
      <c r="E25" s="575" t="s">
        <v>262</v>
      </c>
      <c r="F25" s="576"/>
      <c r="G25" s="2"/>
      <c r="H25" s="2"/>
      <c r="I25" s="2"/>
    </row>
    <row r="26" spans="1:9" ht="69" customHeight="1">
      <c r="A26" s="257"/>
      <c r="B26" s="372" t="s">
        <v>254</v>
      </c>
      <c r="C26" s="578" t="s">
        <v>253</v>
      </c>
      <c r="D26" s="578"/>
      <c r="E26" s="581" t="s">
        <v>256</v>
      </c>
      <c r="F26" s="581"/>
      <c r="G26" s="2"/>
      <c r="H26" s="2"/>
      <c r="I26" s="2"/>
    </row>
    <row r="27" spans="1:9" ht="38.25">
      <c r="A27" s="257"/>
      <c r="B27" s="372" t="s">
        <v>252</v>
      </c>
      <c r="C27" s="578" t="s">
        <v>255</v>
      </c>
      <c r="D27" s="578"/>
      <c r="E27" s="581"/>
      <c r="F27" s="581"/>
      <c r="G27" s="2"/>
      <c r="H27" s="2"/>
      <c r="I27" s="2"/>
    </row>
    <row r="28" spans="1:9" ht="108.75" customHeight="1">
      <c r="A28" s="257"/>
      <c r="B28" s="372" t="s">
        <v>258</v>
      </c>
      <c r="C28" s="579" t="s">
        <v>257</v>
      </c>
      <c r="D28" s="580"/>
      <c r="E28" s="579" t="s">
        <v>259</v>
      </c>
      <c r="F28" s="579"/>
      <c r="G28" s="2"/>
      <c r="H28" s="2"/>
      <c r="I28" s="2"/>
    </row>
    <row r="29" spans="1:9" ht="51">
      <c r="A29" s="397"/>
      <c r="B29" s="372" t="s">
        <v>292</v>
      </c>
      <c r="C29" s="579" t="s">
        <v>293</v>
      </c>
      <c r="D29" s="580"/>
      <c r="E29" s="579" t="s">
        <v>294</v>
      </c>
      <c r="F29" s="579"/>
      <c r="G29" s="2"/>
      <c r="H29" s="2"/>
      <c r="I29" s="2"/>
    </row>
    <row r="30" spans="1:9" ht="55.5" customHeight="1">
      <c r="A30" s="397"/>
      <c r="B30" s="372" t="s">
        <v>280</v>
      </c>
      <c r="C30" s="579" t="s">
        <v>281</v>
      </c>
      <c r="D30" s="580"/>
      <c r="E30" s="579" t="s">
        <v>282</v>
      </c>
      <c r="F30" s="579"/>
      <c r="G30" s="2"/>
      <c r="H30" s="2"/>
      <c r="I30" s="2"/>
    </row>
    <row r="31" spans="1:9" ht="65.25" customHeight="1">
      <c r="A31" s="397"/>
      <c r="B31" s="372" t="s">
        <v>305</v>
      </c>
      <c r="C31" s="579" t="s">
        <v>304</v>
      </c>
      <c r="D31" s="580"/>
      <c r="E31" s="579" t="s">
        <v>306</v>
      </c>
      <c r="F31" s="579"/>
      <c r="G31" s="2"/>
      <c r="H31" s="2"/>
      <c r="I31" s="2"/>
    </row>
    <row r="32" spans="1:9" ht="71.25" customHeight="1">
      <c r="A32" s="257"/>
      <c r="B32" s="372" t="s">
        <v>272</v>
      </c>
      <c r="C32" s="579" t="s">
        <v>273</v>
      </c>
      <c r="D32" s="580"/>
      <c r="E32" s="579" t="s">
        <v>274</v>
      </c>
      <c r="F32" s="579"/>
      <c r="G32" s="2"/>
      <c r="H32" s="574"/>
      <c r="I32" s="574"/>
    </row>
    <row r="33" spans="1:10" ht="54" customHeight="1">
      <c r="A33" s="398"/>
      <c r="B33" s="372" t="s">
        <v>308</v>
      </c>
      <c r="C33" s="579" t="s">
        <v>263</v>
      </c>
      <c r="D33" s="580"/>
      <c r="E33" s="581" t="s">
        <v>265</v>
      </c>
      <c r="F33" s="581"/>
      <c r="G33" s="2"/>
      <c r="H33" s="573"/>
      <c r="I33" s="573"/>
      <c r="J33" s="573"/>
    </row>
    <row r="34" spans="1:10" ht="64.5" customHeight="1">
      <c r="A34" s="398"/>
      <c r="B34" s="372" t="s">
        <v>307</v>
      </c>
      <c r="C34" s="579" t="s">
        <v>264</v>
      </c>
      <c r="D34" s="580"/>
      <c r="E34" s="581"/>
      <c r="F34" s="581"/>
      <c r="G34" s="2"/>
      <c r="H34" s="573"/>
      <c r="I34" s="573"/>
      <c r="J34" s="573"/>
    </row>
    <row r="35" spans="1:10" ht="66.75" customHeight="1">
      <c r="A35" s="397"/>
      <c r="B35" s="372" t="s">
        <v>309</v>
      </c>
      <c r="C35" s="579" t="s">
        <v>310</v>
      </c>
      <c r="D35" s="580"/>
      <c r="E35" s="579" t="s">
        <v>311</v>
      </c>
      <c r="F35" s="579"/>
      <c r="G35" s="2"/>
      <c r="H35" s="261"/>
      <c r="I35" s="2"/>
    </row>
    <row r="36" spans="1:10" ht="79.5" customHeight="1">
      <c r="A36" s="397"/>
      <c r="B36" s="372" t="s">
        <v>275</v>
      </c>
      <c r="C36" s="579" t="s">
        <v>276</v>
      </c>
      <c r="D36" s="580"/>
      <c r="E36" s="579" t="s">
        <v>277</v>
      </c>
      <c r="F36" s="579"/>
      <c r="G36" s="2"/>
      <c r="H36" s="261"/>
      <c r="I36" s="2"/>
    </row>
    <row r="37" spans="1:10" ht="119.65" customHeight="1">
      <c r="A37" s="257"/>
      <c r="B37" s="372" t="s">
        <v>278</v>
      </c>
      <c r="C37" s="579" t="s">
        <v>353</v>
      </c>
      <c r="D37" s="580"/>
      <c r="E37" s="579" t="s">
        <v>279</v>
      </c>
      <c r="F37" s="579"/>
      <c r="G37" s="2"/>
      <c r="H37" s="259"/>
      <c r="I37" s="2"/>
    </row>
    <row r="38" spans="1:10" ht="59.25" customHeight="1">
      <c r="A38" s="398"/>
      <c r="B38" s="372" t="s">
        <v>286</v>
      </c>
      <c r="C38" s="579" t="s">
        <v>287</v>
      </c>
      <c r="D38" s="580"/>
      <c r="E38" s="579" t="s">
        <v>288</v>
      </c>
      <c r="F38" s="579"/>
      <c r="G38" s="2"/>
      <c r="H38" s="256"/>
      <c r="I38" s="2"/>
    </row>
    <row r="39" spans="1:10" ht="133.5" customHeight="1">
      <c r="A39" s="257"/>
      <c r="B39" s="372" t="s">
        <v>289</v>
      </c>
      <c r="C39" s="579" t="s">
        <v>290</v>
      </c>
      <c r="D39" s="580"/>
      <c r="E39" s="579" t="s">
        <v>291</v>
      </c>
      <c r="F39" s="579"/>
      <c r="G39" s="2"/>
      <c r="H39" s="256"/>
      <c r="I39" s="2"/>
    </row>
    <row r="40" spans="1:10" ht="86.25" customHeight="1">
      <c r="A40" s="257"/>
      <c r="B40" s="372" t="s">
        <v>284</v>
      </c>
      <c r="C40" s="579" t="s">
        <v>283</v>
      </c>
      <c r="D40" s="580"/>
      <c r="E40" s="579" t="s">
        <v>285</v>
      </c>
      <c r="F40" s="579"/>
      <c r="G40" s="2"/>
      <c r="H40" s="259"/>
      <c r="I40" s="2"/>
    </row>
    <row r="41" spans="1:10" ht="78.75" customHeight="1">
      <c r="A41" s="257"/>
      <c r="B41" s="372" t="s">
        <v>296</v>
      </c>
      <c r="C41" s="579" t="s">
        <v>295</v>
      </c>
      <c r="D41" s="580"/>
      <c r="E41" s="579" t="s">
        <v>297</v>
      </c>
      <c r="F41" s="579"/>
      <c r="G41" s="2"/>
      <c r="H41" s="256"/>
      <c r="I41" s="2"/>
    </row>
    <row r="42" spans="1:10" ht="76.5">
      <c r="A42" s="257"/>
      <c r="B42" s="372" t="s">
        <v>298</v>
      </c>
      <c r="C42" s="579" t="s">
        <v>299</v>
      </c>
      <c r="D42" s="580"/>
      <c r="E42" s="579" t="s">
        <v>300</v>
      </c>
      <c r="F42" s="579"/>
      <c r="G42" s="2"/>
      <c r="H42" s="256"/>
      <c r="I42" s="2"/>
    </row>
    <row r="43" spans="1:10" ht="68.25" customHeight="1">
      <c r="A43" s="257"/>
      <c r="B43" s="372" t="s">
        <v>301</v>
      </c>
      <c r="C43" s="579" t="s">
        <v>302</v>
      </c>
      <c r="D43" s="580"/>
      <c r="E43" s="579" t="s">
        <v>303</v>
      </c>
      <c r="F43" s="579"/>
      <c r="G43" s="2"/>
      <c r="H43" s="259"/>
      <c r="I43" s="2"/>
    </row>
    <row r="44" spans="1:10" ht="97.5" customHeight="1">
      <c r="A44" s="398"/>
      <c r="B44" s="372" t="s">
        <v>270</v>
      </c>
      <c r="C44" s="579" t="s">
        <v>269</v>
      </c>
      <c r="D44" s="580"/>
      <c r="E44" s="579" t="s">
        <v>271</v>
      </c>
      <c r="F44" s="579"/>
      <c r="G44" s="2"/>
      <c r="H44" s="260"/>
      <c r="I44" s="2"/>
    </row>
    <row r="45" spans="1:10" ht="97.5" customHeight="1">
      <c r="A45" s="398"/>
      <c r="B45" s="372" t="s">
        <v>267</v>
      </c>
      <c r="C45" s="579" t="s">
        <v>266</v>
      </c>
      <c r="D45" s="580"/>
      <c r="E45" s="579" t="s">
        <v>268</v>
      </c>
      <c r="F45" s="579"/>
      <c r="G45" s="2"/>
      <c r="H45" s="259"/>
      <c r="I45" s="2"/>
    </row>
    <row r="46" spans="1:10" ht="66.75" customHeight="1">
      <c r="A46" s="257"/>
      <c r="B46" s="377" t="s">
        <v>312</v>
      </c>
      <c r="C46" s="579" t="s">
        <v>313</v>
      </c>
      <c r="D46" s="580"/>
      <c r="E46" s="579" t="s">
        <v>314</v>
      </c>
      <c r="F46" s="579"/>
      <c r="G46" s="2"/>
      <c r="H46" s="259"/>
      <c r="I46" s="2"/>
    </row>
    <row r="48" spans="1:10">
      <c r="A48" s="2"/>
      <c r="B48" s="2"/>
      <c r="C48" s="2"/>
      <c r="D48" s="2"/>
      <c r="E48" s="2"/>
      <c r="F48" s="2"/>
      <c r="G48" s="2"/>
      <c r="H48" s="258"/>
      <c r="I48" s="2"/>
    </row>
    <row r="49" spans="1:9">
      <c r="A49" s="2"/>
      <c r="B49" s="2"/>
      <c r="C49" s="2"/>
      <c r="D49" s="2"/>
      <c r="E49" s="2"/>
      <c r="F49" s="2"/>
      <c r="G49" s="2"/>
      <c r="H49" s="2"/>
      <c r="I49" s="2"/>
    </row>
    <row r="50" spans="1:9">
      <c r="A50" s="2"/>
      <c r="B50" s="2"/>
      <c r="C50" s="2"/>
      <c r="D50" s="2"/>
      <c r="E50" s="2"/>
      <c r="F50" s="2"/>
      <c r="G50" s="2"/>
      <c r="H50" s="2"/>
      <c r="I50" s="2"/>
    </row>
    <row r="51" spans="1:9">
      <c r="A51" s="2"/>
      <c r="B51" s="256"/>
      <c r="C51" s="2"/>
      <c r="D51" s="2"/>
      <c r="E51" s="2"/>
      <c r="F51" s="2"/>
      <c r="G51" s="2"/>
      <c r="H51" s="2"/>
      <c r="I51" s="2"/>
    </row>
    <row r="52" spans="1:9">
      <c r="A52" s="2"/>
      <c r="B52" s="256"/>
      <c r="C52" s="2"/>
      <c r="D52" s="2"/>
      <c r="E52" s="97"/>
    </row>
    <row r="53" spans="1:9">
      <c r="A53" s="2"/>
      <c r="B53" s="2"/>
      <c r="C53" s="2"/>
      <c r="D53" s="2"/>
      <c r="E53" s="97"/>
    </row>
    <row r="54" spans="1:9">
      <c r="A54" s="2"/>
      <c r="B54" s="2"/>
      <c r="C54" s="2"/>
      <c r="D54" s="2"/>
      <c r="E54" s="97"/>
      <c r="F54" s="97"/>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C43:D43"/>
    <mergeCell ref="C34:D34"/>
    <mergeCell ref="C36:D36"/>
    <mergeCell ref="C35:D35"/>
    <mergeCell ref="C38:D38"/>
    <mergeCell ref="C37:D37"/>
    <mergeCell ref="H33:J34"/>
    <mergeCell ref="H32:I32"/>
    <mergeCell ref="E25:F25"/>
    <mergeCell ref="B20:F20"/>
    <mergeCell ref="B21:F21"/>
    <mergeCell ref="C26:D26"/>
    <mergeCell ref="C27:D27"/>
    <mergeCell ref="C28:D28"/>
    <mergeCell ref="C29:D29"/>
    <mergeCell ref="C30:D30"/>
  </mergeCells>
  <hyperlinks>
    <hyperlink ref="B6" location="' Q IS SEK'!A1" display="Quarterly Income Statement " xr:uid="{00000000-0004-0000-0000-000000000000}"/>
    <hyperlink ref="B7" location="'Q BS SEK'!A1" display="Quarterly Balance Sheet" xr:uid="{00000000-0004-0000-0000-000001000000}"/>
    <hyperlink ref="B10" location="'Y IS SEK'!A1" display="Yearly Income Statement " xr:uid="{00000000-0004-0000-0000-000002000000}"/>
    <hyperlink ref="B11" location="'Y BS SEK'!A1" display="Yearly Balance Sheet " xr:uid="{00000000-0004-0000-0000-000003000000}"/>
    <hyperlink ref="B13" location="'Key Ratios - SEK'!A1" display="Key Ratios " xr:uid="{00000000-0004-0000-0000-000004000000}"/>
    <hyperlink ref="B12" location="'Y CF SEK'!A1" display="Yearly Cash Flow" xr:uid="{00000000-0004-0000-0000-000005000000}"/>
    <hyperlink ref="B9" location="'Q SB SEK'!A1" display="Quarterly Sales Bridges" xr:uid="{00000000-0004-0000-0000-000006000000}"/>
    <hyperlink ref="B8" location="'Q CF SEK'!A1" display="Quarterly Cash Flow " xr:uid="{00000000-0004-0000-0000-000007000000}"/>
    <hyperlink ref="B27" location="Operating_margin__excl._items_affecting_comparability" display="Adjusted operating profit margin" xr:uid="{00000000-0004-0000-0000-000008000000}"/>
    <hyperlink ref="B26" location="Adjusted_operating_profit" display="Adjusted operating profit" xr:uid="{00000000-0004-0000-0000-000009000000}"/>
    <hyperlink ref="B30" location="Capital_turnover_ratio__average" display="Capital Turnover ratio" xr:uid="{00000000-0004-0000-0000-00000A000000}"/>
    <hyperlink ref="B29" location="Capital_employed_turnover_ratio" display="Capital employed turnover ratio" xr:uid="{00000000-0004-0000-0000-00000B000000}"/>
    <hyperlink ref="B28" location="Calculation_of_capital_employed" display="Capital employed" xr:uid="{00000000-0004-0000-0000-00000C000000}"/>
    <hyperlink ref="B36" location="Equity_per_share" display="Equity per share" xr:uid="{00000000-0004-0000-0000-00000D000000}"/>
    <hyperlink ref="B32" location="Dividend_yield" display="Dividend Yield" xr:uid="{00000000-0004-0000-0000-00000E000000}"/>
    <hyperlink ref="B39" location="Calculation_of_net_indebtedness" display="Net indebtedness" xr:uid="{00000000-0004-0000-0000-00000F000000}"/>
    <hyperlink ref="B40" location="Operating_cash_surplus" display="Operating Cash Surplus" xr:uid="{00000000-0004-0000-0000-000010000000}"/>
    <hyperlink ref="B41" location="Calculation_of_operating_cash_flow" display="Operating cashflow" xr:uid="{00000000-0004-0000-0000-000011000000}"/>
    <hyperlink ref="B42" location="Operating_margin" display="Operating profit margin" xr:uid="{00000000-0004-0000-0000-000012000000}"/>
    <hyperlink ref="B35" location="Equity_assets_ratio" display="Equity/assets ratio" xr:uid="{00000000-0004-0000-0000-000013000000}"/>
    <hyperlink ref="B37" location="Items_affecting_comparability_in_operating_profit" display="Items affecting comparability " xr:uid="{00000000-0004-0000-0000-000014000000}"/>
    <hyperlink ref="B43" location="organic_growth" display="Organic growth" xr:uid="{00000000-0004-0000-0000-000015000000}"/>
    <hyperlink ref="B31" location="Debt_equity_ratio" display="Debt/Equity ratio" xr:uid="{00000000-0004-0000-0000-000016000000}"/>
    <hyperlink ref="B34" location="EBITDA_margin" display="EBITDA margin" xr:uid="{00000000-0004-0000-0000-000017000000}"/>
    <hyperlink ref="B44" location="Return_on_Capital_Employed" display="Return on capital employed (ROCE)" xr:uid="{00000000-0004-0000-0000-000018000000}"/>
    <hyperlink ref="B33" location="EBITDA" display="EBITDA - Earnings before interest, taxes, depreciation and Amortization" xr:uid="{00000000-0004-0000-0000-000019000000}"/>
    <hyperlink ref="B38" location="Net_debt___EBITDA_ratio" display="Net debt / EBITDA ratio" xr:uid="{00000000-0004-0000-0000-00001A000000}"/>
    <hyperlink ref="B45" location="Return_on_equity" display="Return on equity" xr:uid="{00000000-0004-0000-0000-00001B000000}"/>
    <hyperlink ref="B19" r:id="rId1" xr:uid="{00000000-0004-0000-0000-00001C000000}"/>
  </hyperlinks>
  <pageMargins left="0.7" right="0.7" top="0.75" bottom="0.75" header="0.3" footer="0.3"/>
  <pageSetup paperSize="9" scale="37"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C61"/>
  <sheetViews>
    <sheetView showGridLines="0" workbookViewId="0"/>
  </sheetViews>
  <sheetFormatPr defaultColWidth="9.140625" defaultRowHeight="12.75"/>
  <cols>
    <col min="1" max="1" width="38.140625" style="142" customWidth="1"/>
    <col min="2" max="3" width="9.28515625" style="148" customWidth="1"/>
    <col min="4" max="16384" width="9.140625" style="142"/>
  </cols>
  <sheetData>
    <row r="1" spans="1:3">
      <c r="A1" s="115" t="s">
        <v>11</v>
      </c>
      <c r="B1" s="116"/>
      <c r="C1" s="116"/>
    </row>
    <row r="2" spans="1:3">
      <c r="A2" s="115" t="s">
        <v>174</v>
      </c>
      <c r="B2" s="116"/>
      <c r="C2" s="116"/>
    </row>
    <row r="3" spans="1:3">
      <c r="A3" s="115" t="s">
        <v>39</v>
      </c>
      <c r="B3" s="163"/>
      <c r="C3" s="163"/>
    </row>
    <row r="4" spans="1:3">
      <c r="A4" s="105" t="s">
        <v>0</v>
      </c>
      <c r="B4" s="162">
        <v>2018</v>
      </c>
      <c r="C4" s="162">
        <v>2019</v>
      </c>
    </row>
    <row r="5" spans="1:3" s="1" customFormat="1">
      <c r="A5" s="72" t="s">
        <v>143</v>
      </c>
      <c r="B5" s="358">
        <v>0</v>
      </c>
      <c r="C5" s="358">
        <v>1</v>
      </c>
    </row>
    <row r="6" spans="1:3">
      <c r="A6" s="72" t="s">
        <v>142</v>
      </c>
      <c r="B6" s="358">
        <v>3</v>
      </c>
      <c r="C6" s="358">
        <v>5</v>
      </c>
    </row>
    <row r="7" spans="1:3">
      <c r="A7" s="72" t="s">
        <v>355</v>
      </c>
      <c r="B7" s="358">
        <v>5</v>
      </c>
      <c r="C7" s="358">
        <v>3</v>
      </c>
    </row>
    <row r="8" spans="1:3">
      <c r="A8" s="72" t="s">
        <v>144</v>
      </c>
      <c r="B8" s="358">
        <f>SUM(B5:B7)</f>
        <v>8</v>
      </c>
      <c r="C8" s="358">
        <f>SUM(C5:C7)</f>
        <v>9</v>
      </c>
    </row>
    <row r="9" spans="1:3">
      <c r="A9" s="105" t="s">
        <v>2</v>
      </c>
      <c r="B9" s="162">
        <f>+B$4</f>
        <v>2018</v>
      </c>
      <c r="C9" s="162">
        <v>2019</v>
      </c>
    </row>
    <row r="10" spans="1:3">
      <c r="A10" s="72" t="s">
        <v>143</v>
      </c>
      <c r="B10" s="254">
        <v>1</v>
      </c>
      <c r="C10" s="254">
        <v>1</v>
      </c>
    </row>
    <row r="11" spans="1:3">
      <c r="A11" s="72" t="s">
        <v>142</v>
      </c>
      <c r="B11" s="254">
        <v>2</v>
      </c>
      <c r="C11" s="254">
        <v>5</v>
      </c>
    </row>
    <row r="12" spans="1:3">
      <c r="A12" s="72" t="s">
        <v>355</v>
      </c>
      <c r="B12" s="254">
        <v>9</v>
      </c>
      <c r="C12" s="254">
        <v>5</v>
      </c>
    </row>
    <row r="13" spans="1:3">
      <c r="A13" s="72" t="s">
        <v>144</v>
      </c>
      <c r="B13" s="254">
        <f>SUM(B10:B12)</f>
        <v>12</v>
      </c>
      <c r="C13" s="254">
        <f>SUM(C10:C12)</f>
        <v>11</v>
      </c>
    </row>
    <row r="14" spans="1:3">
      <c r="A14" s="105" t="s">
        <v>192</v>
      </c>
      <c r="B14" s="162">
        <f>+B$4</f>
        <v>2018</v>
      </c>
      <c r="C14" s="162">
        <v>2019</v>
      </c>
    </row>
    <row r="15" spans="1:3">
      <c r="A15" s="72" t="s">
        <v>143</v>
      </c>
      <c r="B15" s="254">
        <v>2</v>
      </c>
      <c r="C15" s="254">
        <v>3</v>
      </c>
    </row>
    <row r="16" spans="1:3">
      <c r="A16" s="72" t="s">
        <v>142</v>
      </c>
      <c r="B16" s="254">
        <v>2</v>
      </c>
      <c r="C16" s="254">
        <v>7</v>
      </c>
    </row>
    <row r="17" spans="1:3">
      <c r="A17" s="72" t="s">
        <v>355</v>
      </c>
      <c r="B17" s="254">
        <v>-6</v>
      </c>
      <c r="C17" s="254">
        <v>1</v>
      </c>
    </row>
    <row r="18" spans="1:3">
      <c r="A18" s="72" t="s">
        <v>144</v>
      </c>
      <c r="B18" s="254">
        <f>SUM(B15:B17)</f>
        <v>-2</v>
      </c>
      <c r="C18" s="254">
        <f>SUM(C15:C17)</f>
        <v>11</v>
      </c>
    </row>
    <row r="19" spans="1:3">
      <c r="A19" s="105" t="s">
        <v>3</v>
      </c>
      <c r="B19" s="162">
        <f>+B$4</f>
        <v>2018</v>
      </c>
      <c r="C19" s="162">
        <v>2019</v>
      </c>
    </row>
    <row r="20" spans="1:3">
      <c r="A20" s="72" t="s">
        <v>143</v>
      </c>
      <c r="B20" s="144">
        <v>0</v>
      </c>
      <c r="C20" s="144">
        <v>0</v>
      </c>
    </row>
    <row r="21" spans="1:3">
      <c r="A21" s="72" t="s">
        <v>142</v>
      </c>
      <c r="B21" s="144">
        <v>4</v>
      </c>
      <c r="C21" s="144">
        <v>5</v>
      </c>
    </row>
    <row r="22" spans="1:3">
      <c r="A22" s="72" t="s">
        <v>355</v>
      </c>
      <c r="B22" s="144">
        <v>6</v>
      </c>
      <c r="C22" s="144">
        <v>-5</v>
      </c>
    </row>
    <row r="23" spans="1:3">
      <c r="A23" s="72" t="s">
        <v>144</v>
      </c>
      <c r="B23" s="144">
        <f>SUM(B20:B22)</f>
        <v>10</v>
      </c>
      <c r="C23" s="144">
        <f>SUM(C20:C22)</f>
        <v>0</v>
      </c>
    </row>
    <row r="24" spans="1:3">
      <c r="A24" s="105" t="s">
        <v>194</v>
      </c>
      <c r="B24" s="162">
        <f>+B$4</f>
        <v>2018</v>
      </c>
      <c r="C24" s="162">
        <v>2019</v>
      </c>
    </row>
    <row r="25" spans="1:3">
      <c r="A25" s="72" t="s">
        <v>143</v>
      </c>
      <c r="B25" s="358">
        <v>-2</v>
      </c>
      <c r="C25" s="358">
        <v>0</v>
      </c>
    </row>
    <row r="26" spans="1:3">
      <c r="A26" s="72" t="s">
        <v>142</v>
      </c>
      <c r="B26" s="358">
        <v>2</v>
      </c>
      <c r="C26" s="358">
        <v>5</v>
      </c>
    </row>
    <row r="27" spans="1:3">
      <c r="A27" s="72" t="s">
        <v>355</v>
      </c>
      <c r="B27" s="358">
        <v>11</v>
      </c>
      <c r="C27" s="358">
        <v>7</v>
      </c>
    </row>
    <row r="28" spans="1:3">
      <c r="A28" s="72" t="s">
        <v>144</v>
      </c>
      <c r="B28" s="358">
        <f>SUM(B25:B27)</f>
        <v>11</v>
      </c>
      <c r="C28" s="358">
        <f>SUM(C25:C27)</f>
        <v>12</v>
      </c>
    </row>
    <row r="29" spans="1:3">
      <c r="A29" s="72"/>
      <c r="B29" s="30"/>
      <c r="C29" s="30"/>
    </row>
    <row r="30" spans="1:3">
      <c r="A30" s="115" t="s">
        <v>174</v>
      </c>
      <c r="B30" s="116"/>
      <c r="C30" s="116"/>
    </row>
    <row r="31" spans="1:3">
      <c r="A31" s="115" t="s">
        <v>141</v>
      </c>
      <c r="B31" s="163"/>
      <c r="C31" s="163"/>
    </row>
    <row r="32" spans="1:3">
      <c r="A32" s="105" t="s">
        <v>0</v>
      </c>
      <c r="B32" s="162">
        <f>B4</f>
        <v>2018</v>
      </c>
      <c r="C32" s="162">
        <v>2019</v>
      </c>
    </row>
    <row r="33" spans="1:3">
      <c r="A33" s="72" t="s">
        <v>143</v>
      </c>
      <c r="B33" s="358">
        <v>0</v>
      </c>
      <c r="C33" s="358">
        <v>2</v>
      </c>
    </row>
    <row r="34" spans="1:3">
      <c r="A34" s="72" t="s">
        <v>142</v>
      </c>
      <c r="B34" s="358">
        <v>3</v>
      </c>
      <c r="C34" s="358">
        <v>5</v>
      </c>
    </row>
    <row r="35" spans="1:3">
      <c r="A35" s="72" t="s">
        <v>355</v>
      </c>
      <c r="B35" s="358">
        <v>8</v>
      </c>
      <c r="C35" s="358">
        <v>2</v>
      </c>
    </row>
    <row r="36" spans="1:3">
      <c r="A36" s="72" t="s">
        <v>144</v>
      </c>
      <c r="B36" s="358">
        <f>SUM(B33:B35)</f>
        <v>11</v>
      </c>
      <c r="C36" s="358">
        <f>SUM(C33:C35)</f>
        <v>9</v>
      </c>
    </row>
    <row r="37" spans="1:3">
      <c r="A37" s="105" t="s">
        <v>244</v>
      </c>
      <c r="B37" s="162">
        <f>B4</f>
        <v>2018</v>
      </c>
      <c r="C37" s="162">
        <v>2019</v>
      </c>
    </row>
    <row r="38" spans="1:3">
      <c r="A38" s="72" t="s">
        <v>143</v>
      </c>
      <c r="B38" s="144">
        <v>1</v>
      </c>
      <c r="C38" s="144">
        <v>1</v>
      </c>
    </row>
    <row r="39" spans="1:3">
      <c r="A39" s="72" t="s">
        <v>142</v>
      </c>
      <c r="B39" s="144">
        <v>2</v>
      </c>
      <c r="C39" s="144">
        <v>5</v>
      </c>
    </row>
    <row r="40" spans="1:3">
      <c r="A40" s="72" t="s">
        <v>355</v>
      </c>
      <c r="B40" s="144">
        <v>10</v>
      </c>
      <c r="C40" s="144">
        <v>4</v>
      </c>
    </row>
    <row r="41" spans="1:3">
      <c r="A41" s="72" t="s">
        <v>144</v>
      </c>
      <c r="B41" s="254">
        <f>SUM(B38:B40)</f>
        <v>13</v>
      </c>
      <c r="C41" s="254">
        <f>SUM(C38:C40)</f>
        <v>10</v>
      </c>
    </row>
    <row r="42" spans="1:3">
      <c r="A42" s="105" t="s">
        <v>192</v>
      </c>
      <c r="B42" s="162">
        <f>+B$4</f>
        <v>2018</v>
      </c>
      <c r="C42" s="162">
        <v>2019</v>
      </c>
    </row>
    <row r="43" spans="1:3">
      <c r="A43" s="72" t="s">
        <v>143</v>
      </c>
      <c r="B43" s="144">
        <v>2</v>
      </c>
      <c r="C43" s="144">
        <v>3</v>
      </c>
    </row>
    <row r="44" spans="1:3">
      <c r="A44" s="72" t="s">
        <v>142</v>
      </c>
      <c r="B44" s="144">
        <v>3</v>
      </c>
      <c r="C44" s="144">
        <v>6</v>
      </c>
    </row>
    <row r="45" spans="1:3">
      <c r="A45" s="72" t="s">
        <v>355</v>
      </c>
      <c r="B45" s="144">
        <v>8</v>
      </c>
      <c r="C45" s="144">
        <v>-2</v>
      </c>
    </row>
    <row r="46" spans="1:3">
      <c r="A46" s="72" t="s">
        <v>144</v>
      </c>
      <c r="B46" s="254">
        <f>SUM(B43:B45)</f>
        <v>13</v>
      </c>
      <c r="C46" s="254">
        <f>SUM(C43:C45)</f>
        <v>7</v>
      </c>
    </row>
    <row r="47" spans="1:3">
      <c r="A47" s="105" t="s">
        <v>3</v>
      </c>
      <c r="B47" s="162">
        <f>+B$4</f>
        <v>2018</v>
      </c>
      <c r="C47" s="162">
        <v>2019</v>
      </c>
    </row>
    <row r="48" spans="1:3">
      <c r="A48" s="72" t="s">
        <v>143</v>
      </c>
      <c r="B48" s="144">
        <v>0</v>
      </c>
      <c r="C48" s="144">
        <v>0</v>
      </c>
    </row>
    <row r="49" spans="1:3">
      <c r="A49" s="72" t="s">
        <v>142</v>
      </c>
      <c r="B49" s="144">
        <v>3</v>
      </c>
      <c r="C49" s="144">
        <v>5</v>
      </c>
    </row>
    <row r="50" spans="1:3">
      <c r="A50" s="72" t="s">
        <v>355</v>
      </c>
      <c r="B50" s="144">
        <v>6</v>
      </c>
      <c r="C50" s="144">
        <v>-1</v>
      </c>
    </row>
    <row r="51" spans="1:3">
      <c r="A51" s="72" t="s">
        <v>144</v>
      </c>
      <c r="B51" s="144">
        <f>SUM(B48:B50)</f>
        <v>9</v>
      </c>
      <c r="C51" s="144">
        <f>SUM(C48:C50)</f>
        <v>4</v>
      </c>
    </row>
    <row r="52" spans="1:3">
      <c r="A52" s="105" t="s">
        <v>194</v>
      </c>
      <c r="B52" s="162">
        <f>+B$4</f>
        <v>2018</v>
      </c>
      <c r="C52" s="162">
        <v>2019</v>
      </c>
    </row>
    <row r="53" spans="1:3">
      <c r="A53" s="72" t="s">
        <v>143</v>
      </c>
      <c r="B53" s="358">
        <v>-2</v>
      </c>
      <c r="C53" s="358">
        <v>0</v>
      </c>
    </row>
    <row r="54" spans="1:3">
      <c r="A54" s="72" t="s">
        <v>142</v>
      </c>
      <c r="B54" s="358">
        <v>2</v>
      </c>
      <c r="C54" s="358">
        <v>5</v>
      </c>
    </row>
    <row r="55" spans="1:3">
      <c r="A55" s="72" t="s">
        <v>355</v>
      </c>
      <c r="B55" s="358">
        <v>7</v>
      </c>
      <c r="C55" s="358">
        <v>11</v>
      </c>
    </row>
    <row r="56" spans="1:3">
      <c r="A56" s="72" t="s">
        <v>144</v>
      </c>
      <c r="B56" s="358">
        <f>SUM(B53:B55)</f>
        <v>7</v>
      </c>
      <c r="C56" s="358">
        <f>SUM(C53:C55)</f>
        <v>16</v>
      </c>
    </row>
    <row r="58" spans="1:3" ht="15" customHeight="1">
      <c r="A58" s="457" t="s">
        <v>356</v>
      </c>
    </row>
    <row r="59" spans="1:3" ht="14.25">
      <c r="A59" s="270"/>
    </row>
    <row r="60" spans="1:3" ht="14.25">
      <c r="A60" s="270"/>
    </row>
    <row r="61" spans="1:3" ht="14.25">
      <c r="A61" s="270"/>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O60"/>
  <sheetViews>
    <sheetView showGridLines="0" zoomScaleNormal="100" workbookViewId="0"/>
  </sheetViews>
  <sheetFormatPr defaultRowHeight="12.75"/>
  <cols>
    <col min="1" max="1" width="53.42578125" style="142" customWidth="1"/>
    <col min="2" max="2" width="9.140625" style="142" customWidth="1"/>
    <col min="3" max="3" width="1.85546875" style="142" customWidth="1"/>
    <col min="4" max="4" width="9.140625" style="142" customWidth="1"/>
    <col min="5" max="5" width="1.7109375" style="142" customWidth="1"/>
    <col min="6" max="6" width="9.140625" style="142" customWidth="1"/>
    <col min="7" max="10" width="9.140625" customWidth="1"/>
  </cols>
  <sheetData>
    <row r="1" spans="1:15">
      <c r="A1" s="401" t="s">
        <v>11</v>
      </c>
      <c r="B1" s="416"/>
      <c r="C1" s="416"/>
      <c r="D1" s="403"/>
      <c r="E1" s="403"/>
      <c r="F1" s="403"/>
      <c r="G1" s="403"/>
      <c r="H1" s="403"/>
      <c r="I1" s="403"/>
      <c r="J1" s="403"/>
      <c r="K1" s="403"/>
      <c r="L1" s="403"/>
      <c r="M1" s="225"/>
      <c r="N1" s="225"/>
      <c r="O1" s="225"/>
    </row>
    <row r="2" spans="1:15">
      <c r="A2" s="401" t="s">
        <v>338</v>
      </c>
      <c r="B2" s="403"/>
      <c r="C2" s="403"/>
      <c r="D2" s="403"/>
      <c r="E2" s="403"/>
      <c r="F2" s="403"/>
      <c r="G2" s="403"/>
      <c r="H2" s="403"/>
      <c r="I2" s="403"/>
      <c r="J2" s="403"/>
      <c r="K2" s="403"/>
      <c r="L2" s="403"/>
      <c r="M2" s="225"/>
      <c r="N2" s="225"/>
      <c r="O2" s="225"/>
    </row>
    <row r="3" spans="1:15">
      <c r="A3" s="400" t="s">
        <v>1</v>
      </c>
      <c r="B3" s="399">
        <v>2017</v>
      </c>
      <c r="C3" s="399"/>
      <c r="D3" s="399">
        <v>2018</v>
      </c>
      <c r="E3" s="399"/>
      <c r="F3" s="399"/>
      <c r="G3" s="399"/>
      <c r="H3" s="399"/>
      <c r="I3" s="399">
        <v>2019</v>
      </c>
      <c r="J3" s="399"/>
      <c r="K3" s="399"/>
      <c r="L3" s="399"/>
      <c r="M3" s="216">
        <v>2020</v>
      </c>
      <c r="N3" s="216"/>
      <c r="O3" s="216"/>
    </row>
    <row r="4" spans="1:15">
      <c r="A4" s="400"/>
      <c r="B4" s="399" t="s">
        <v>10</v>
      </c>
      <c r="C4" s="399"/>
      <c r="D4" s="399" t="s">
        <v>9</v>
      </c>
      <c r="E4" s="399"/>
      <c r="F4" s="399" t="s">
        <v>8</v>
      </c>
      <c r="G4" s="399" t="s">
        <v>7</v>
      </c>
      <c r="H4" s="399" t="s">
        <v>10</v>
      </c>
      <c r="I4" s="399" t="s">
        <v>9</v>
      </c>
      <c r="J4" s="399" t="s">
        <v>8</v>
      </c>
      <c r="K4" s="399" t="s">
        <v>7</v>
      </c>
      <c r="L4" s="399" t="s">
        <v>10</v>
      </c>
      <c r="M4" s="216" t="s">
        <v>9</v>
      </c>
      <c r="N4" s="399" t="s">
        <v>8</v>
      </c>
      <c r="O4" s="399" t="s">
        <v>7</v>
      </c>
    </row>
    <row r="5" spans="1:15">
      <c r="A5" s="409" t="s">
        <v>319</v>
      </c>
      <c r="B5" s="409"/>
      <c r="C5" s="409"/>
      <c r="D5" s="409"/>
      <c r="E5" s="409"/>
      <c r="F5" s="409"/>
      <c r="G5" s="409"/>
      <c r="H5" s="409"/>
      <c r="I5" s="409"/>
      <c r="J5" s="409"/>
      <c r="K5" s="409"/>
      <c r="L5" s="409"/>
      <c r="M5" s="409"/>
      <c r="N5" s="409"/>
      <c r="O5" s="409"/>
    </row>
    <row r="6" spans="1:15" ht="14.25">
      <c r="A6" s="415" t="s">
        <v>320</v>
      </c>
      <c r="B6" s="406">
        <v>16652</v>
      </c>
      <c r="C6" s="422" t="s">
        <v>339</v>
      </c>
      <c r="D6" s="406">
        <v>17075</v>
      </c>
      <c r="E6" s="422" t="s">
        <v>339</v>
      </c>
      <c r="F6" s="410">
        <v>13961</v>
      </c>
      <c r="G6" s="410">
        <v>14305</v>
      </c>
      <c r="H6" s="424">
        <v>16336</v>
      </c>
      <c r="I6" s="424">
        <f>SUM(' Q IS SEK'!K52:N52)-SUM(' Q IS SEK'!K57:N57)</f>
        <v>16429</v>
      </c>
      <c r="J6" s="490">
        <f>SUM(' Q IS SEK'!L52:O52)-SUM(' Q IS SEK'!L57:O57)</f>
        <v>16874</v>
      </c>
      <c r="K6" s="490">
        <f>SUM(' Q IS SEK'!M52:P52)-SUM(' Q IS SEK'!M57:P57)</f>
        <v>17396</v>
      </c>
      <c r="L6" s="490">
        <f>SUM(' Q IS SEK'!N52:Q52)-SUM(' Q IS SEK'!N57:Q57)</f>
        <v>16522</v>
      </c>
      <c r="M6" s="490">
        <f>SUM(' Q IS SEK'!$O$56:$R$56)</f>
        <v>16660</v>
      </c>
      <c r="N6" s="490">
        <f>SUM(' Q IS SEK'!P56:S56)</f>
        <v>15709</v>
      </c>
      <c r="O6" s="490">
        <f>SUM(' Q IS SEK'!Q56:T56)</f>
        <v>14909</v>
      </c>
    </row>
    <row r="7" spans="1:15" ht="14.25">
      <c r="A7" s="405" t="s">
        <v>321</v>
      </c>
      <c r="B7" s="410">
        <v>55247</v>
      </c>
      <c r="C7" s="422" t="s">
        <v>339</v>
      </c>
      <c r="D7" s="406">
        <f>AVERAGE('Q BS SEK'!B19:F19)</f>
        <v>58125.8</v>
      </c>
      <c r="E7" s="422" t="s">
        <v>339</v>
      </c>
      <c r="F7" s="410">
        <f>AVERAGE('Q BS SEK'!C19:G19)</f>
        <v>53838.400000000001</v>
      </c>
      <c r="G7" s="410">
        <f>AVERAGE('Q BS SEK'!D19:H19)</f>
        <v>50984.2</v>
      </c>
      <c r="H7" s="424">
        <f>AVERAGE('Q BS SEK'!E19:I19)</f>
        <v>48546</v>
      </c>
      <c r="I7" s="424">
        <f>AVERAGE('Q BS SEK'!F19:J19)</f>
        <v>45923</v>
      </c>
      <c r="J7" s="490">
        <f>AVERAGE('Q BS SEK'!G19:K19)</f>
        <v>41263.599999999999</v>
      </c>
      <c r="K7" s="490">
        <f>AVERAGE('Q BS SEK'!H19:L19)</f>
        <v>44378.2</v>
      </c>
      <c r="L7" s="490">
        <f>AVERAGE('Q BS SEK'!I19:M19)</f>
        <v>47557.2</v>
      </c>
      <c r="M7" s="490">
        <f>AVERAGE('Q BS SEK'!J19:N19)</f>
        <v>50821.8</v>
      </c>
      <c r="N7" s="490">
        <f>AVERAGE('Q BS SEK'!K19:O19)</f>
        <v>52171.4</v>
      </c>
      <c r="O7" s="490">
        <f>AVERAGE('Q BS SEK'!L19:P19)</f>
        <v>54677.599999999999</v>
      </c>
    </row>
    <row r="8" spans="1:15">
      <c r="A8" s="404" t="s">
        <v>322</v>
      </c>
      <c r="B8" s="411">
        <f>B6/B7</f>
        <v>0.30141003131391747</v>
      </c>
      <c r="C8" s="411"/>
      <c r="D8" s="411">
        <f>D6/D7</f>
        <v>0.29375939772011739</v>
      </c>
      <c r="E8" s="411"/>
      <c r="F8" s="411">
        <f t="shared" ref="F8:M8" si="0">F6/F7</f>
        <v>0.25931305536568694</v>
      </c>
      <c r="G8" s="411">
        <f t="shared" si="0"/>
        <v>0.28057711997050067</v>
      </c>
      <c r="H8" s="411">
        <f t="shared" si="0"/>
        <v>0.33650558233428091</v>
      </c>
      <c r="I8" s="411">
        <f t="shared" si="0"/>
        <v>0.35775101800840536</v>
      </c>
      <c r="J8" s="411">
        <f t="shared" si="0"/>
        <v>0.40893184307719155</v>
      </c>
      <c r="K8" s="411">
        <f t="shared" si="0"/>
        <v>0.39199426745564264</v>
      </c>
      <c r="L8" s="411">
        <f t="shared" si="0"/>
        <v>0.34741322029051336</v>
      </c>
      <c r="M8" s="411">
        <f t="shared" si="0"/>
        <v>0.3278120806425589</v>
      </c>
      <c r="N8" s="411">
        <f t="shared" ref="N8" si="1">N6/N7</f>
        <v>0.30110366982676329</v>
      </c>
      <c r="O8" s="411">
        <f>O6/O7</f>
        <v>0.27267107554098935</v>
      </c>
    </row>
    <row r="9" spans="1:15">
      <c r="A9" s="402"/>
      <c r="B9" s="402"/>
      <c r="C9" s="402"/>
      <c r="D9" s="402"/>
      <c r="E9" s="402"/>
      <c r="F9" s="434"/>
    </row>
    <row r="10" spans="1:15">
      <c r="A10" s="409" t="s">
        <v>323</v>
      </c>
      <c r="B10" s="409"/>
      <c r="C10" s="409"/>
      <c r="D10" s="409"/>
      <c r="E10" s="409"/>
      <c r="F10" s="409"/>
      <c r="G10" s="409"/>
      <c r="H10" s="409"/>
      <c r="I10" s="409"/>
      <c r="J10" s="409"/>
      <c r="K10" s="409"/>
      <c r="L10" s="409"/>
      <c r="M10" s="409"/>
      <c r="N10" s="409"/>
      <c r="O10" s="409"/>
    </row>
    <row r="11" spans="1:15">
      <c r="A11" s="417" t="s">
        <v>28</v>
      </c>
      <c r="B11" s="406">
        <f>' Q IS SEK'!I19</f>
        <v>22645</v>
      </c>
      <c r="C11" s="406"/>
      <c r="D11" s="406">
        <f>' Q IS SEK'!J19</f>
        <v>21906</v>
      </c>
      <c r="E11" s="406"/>
      <c r="F11" s="406">
        <f>' Q IS SEK'!K19</f>
        <v>24461</v>
      </c>
      <c r="G11" s="406">
        <f>' Q IS SEK'!L19</f>
        <v>23675</v>
      </c>
      <c r="H11" s="406">
        <f>' Q IS SEK'!M19</f>
        <v>25321</v>
      </c>
      <c r="I11" s="406">
        <f>' Q IS SEK'!N19</f>
        <v>24181</v>
      </c>
      <c r="J11" s="406">
        <f>' Q IS SEK'!O19</f>
        <v>25580</v>
      </c>
      <c r="K11" s="406">
        <f>' Q IS SEK'!P19</f>
        <v>26676</v>
      </c>
      <c r="L11" s="406">
        <f>' Q IS SEK'!Q19</f>
        <v>27319</v>
      </c>
      <c r="M11" s="406">
        <f>' Q IS SEK'!R19</f>
        <v>25098</v>
      </c>
      <c r="N11" s="571">
        <f>' Q IS SEK'!S19</f>
        <v>24102</v>
      </c>
      <c r="O11" s="571">
        <f>' Q IS SEK'!T19</f>
        <v>24849</v>
      </c>
    </row>
    <row r="12" spans="1:15">
      <c r="A12" s="418" t="s">
        <v>54</v>
      </c>
      <c r="B12" s="406">
        <f>' Q IS SEK'!I35</f>
        <v>4859</v>
      </c>
      <c r="C12" s="406"/>
      <c r="D12" s="406">
        <f>' Q IS SEK'!J35</f>
        <v>4833</v>
      </c>
      <c r="E12" s="406"/>
      <c r="F12" s="406">
        <f>' Q IS SEK'!K35</f>
        <v>5430</v>
      </c>
      <c r="G12" s="406">
        <f>' Q IS SEK'!L35</f>
        <v>5263</v>
      </c>
      <c r="H12" s="406">
        <f>' Q IS SEK'!M35</f>
        <v>5661</v>
      </c>
      <c r="I12" s="406">
        <f>' Q IS SEK'!N35</f>
        <v>5048</v>
      </c>
      <c r="J12" s="406">
        <f>' Q IS SEK'!O35</f>
        <v>5379</v>
      </c>
      <c r="K12" s="406">
        <f>' Q IS SEK'!P35</f>
        <v>5843</v>
      </c>
      <c r="L12" s="406">
        <f>' Q IS SEK'!Q35</f>
        <v>5627</v>
      </c>
      <c r="M12" s="406">
        <f>' Q IS SEK'!R35</f>
        <v>5124</v>
      </c>
      <c r="N12" s="571">
        <f>' Q IS SEK'!S35</f>
        <v>3889</v>
      </c>
      <c r="O12" s="571">
        <f>' Q IS SEK'!T35</f>
        <v>4760</v>
      </c>
    </row>
    <row r="13" spans="1:15">
      <c r="A13" s="418" t="s">
        <v>324</v>
      </c>
      <c r="B13" s="410">
        <v>942</v>
      </c>
      <c r="C13" s="410"/>
      <c r="D13" s="410">
        <v>777</v>
      </c>
      <c r="E13" s="410"/>
      <c r="F13" s="410">
        <v>855</v>
      </c>
      <c r="G13" s="410">
        <v>823</v>
      </c>
      <c r="H13" s="410">
        <v>868</v>
      </c>
      <c r="I13" s="410">
        <v>1079</v>
      </c>
      <c r="J13" s="406">
        <v>1133</v>
      </c>
      <c r="K13" s="406">
        <v>1240</v>
      </c>
      <c r="L13" s="406">
        <v>1248</v>
      </c>
      <c r="M13" s="406">
        <v>1291</v>
      </c>
      <c r="N13" s="571">
        <v>1286</v>
      </c>
      <c r="O13" s="571">
        <f>'Q CF SEK'!P7</f>
        <v>1300</v>
      </c>
    </row>
    <row r="14" spans="1:15">
      <c r="A14" s="404" t="s">
        <v>59</v>
      </c>
      <c r="B14" s="412">
        <f>B12+B13</f>
        <v>5801</v>
      </c>
      <c r="C14" s="412"/>
      <c r="D14" s="412">
        <f>D12+D13</f>
        <v>5610</v>
      </c>
      <c r="E14" s="412"/>
      <c r="F14" s="412">
        <f t="shared" ref="F14:K14" si="2">F12+F13</f>
        <v>6285</v>
      </c>
      <c r="G14" s="412">
        <f t="shared" si="2"/>
        <v>6086</v>
      </c>
      <c r="H14" s="412">
        <f t="shared" si="2"/>
        <v>6529</v>
      </c>
      <c r="I14" s="412">
        <f t="shared" si="2"/>
        <v>6127</v>
      </c>
      <c r="J14" s="412">
        <f t="shared" si="2"/>
        <v>6512</v>
      </c>
      <c r="K14" s="412">
        <f t="shared" si="2"/>
        <v>7083</v>
      </c>
      <c r="L14" s="412">
        <f>L12+L13</f>
        <v>6875</v>
      </c>
      <c r="M14" s="412">
        <f>M12+M13</f>
        <v>6415</v>
      </c>
      <c r="N14" s="412">
        <f>N12+N13</f>
        <v>5175</v>
      </c>
      <c r="O14" s="412">
        <f>O12+O13</f>
        <v>6060</v>
      </c>
    </row>
    <row r="15" spans="1:15">
      <c r="A15" s="404" t="s">
        <v>325</v>
      </c>
      <c r="B15" s="407">
        <f>B14/B11</f>
        <v>0.25617134025171118</v>
      </c>
      <c r="C15" s="407"/>
      <c r="D15" s="407">
        <f>D14/D11</f>
        <v>0.25609422076143523</v>
      </c>
      <c r="E15" s="407"/>
      <c r="F15" s="407">
        <f t="shared" ref="F15:K15" si="3">F14/F11</f>
        <v>0.2569396181676955</v>
      </c>
      <c r="G15" s="407">
        <f t="shared" si="3"/>
        <v>0.25706441393875396</v>
      </c>
      <c r="H15" s="407">
        <f t="shared" si="3"/>
        <v>0.2578492160657162</v>
      </c>
      <c r="I15" s="407">
        <f t="shared" si="3"/>
        <v>0.25338075348414046</v>
      </c>
      <c r="J15" s="407">
        <f t="shared" si="3"/>
        <v>0.25457388584831903</v>
      </c>
      <c r="K15" s="407">
        <f t="shared" si="3"/>
        <v>0.26551956815114708</v>
      </c>
      <c r="L15" s="407">
        <f>L14/L11</f>
        <v>0.25165635638200518</v>
      </c>
      <c r="M15" s="407">
        <f>M14/M11</f>
        <v>0.25559805562196192</v>
      </c>
      <c r="N15" s="407">
        <f>N14/N11</f>
        <v>0.21471247199402541</v>
      </c>
      <c r="O15" s="407">
        <f>O14/O11</f>
        <v>0.24387299287697695</v>
      </c>
    </row>
    <row r="16" spans="1:15">
      <c r="A16" s="402"/>
      <c r="B16" s="413"/>
      <c r="C16" s="413"/>
      <c r="D16" s="413"/>
      <c r="E16" s="413"/>
      <c r="F16" s="413"/>
      <c r="G16" s="413"/>
    </row>
    <row r="17" spans="1:15">
      <c r="A17" s="402" t="s">
        <v>326</v>
      </c>
      <c r="B17" s="406">
        <f>SUM(' Q IS SEK'!F19:I19)</f>
        <v>85653</v>
      </c>
      <c r="C17" s="406"/>
      <c r="D17" s="406">
        <f>SUM(' Q IS SEK'!G19:J19)</f>
        <v>86981</v>
      </c>
      <c r="E17" s="406"/>
      <c r="F17" s="406">
        <f>SUM(' Q IS SEK'!H19:K19)</f>
        <v>90045</v>
      </c>
      <c r="G17" s="406">
        <f>SUM(' Q IS SEK'!I19:L19)</f>
        <v>92687</v>
      </c>
      <c r="H17" s="424">
        <f>SUM(' Q IS SEK'!J19:M19)</f>
        <v>95363</v>
      </c>
      <c r="I17" s="424">
        <f>SUM(' Q IS SEK'!K19:N19)</f>
        <v>97638</v>
      </c>
      <c r="J17" s="424">
        <f>SUM(' Q IS SEK'!L19:O19)</f>
        <v>98757</v>
      </c>
      <c r="K17" s="490">
        <f>SUM(' Q IS SEK'!M19:P19)</f>
        <v>101758</v>
      </c>
      <c r="L17" s="490">
        <f>SUM(' Q IS SEK'!N19:Q19)</f>
        <v>103756</v>
      </c>
      <c r="M17" s="490">
        <f>SUM(' Q IS SEK'!O19:R19)</f>
        <v>104673</v>
      </c>
      <c r="N17" s="490">
        <f>SUM(' Q IS SEK'!P19:S19)</f>
        <v>103195</v>
      </c>
      <c r="O17" s="490">
        <f>SUM(' Q IS SEK'!Q19:T19)</f>
        <v>101368</v>
      </c>
    </row>
    <row r="18" spans="1:15">
      <c r="A18" s="419" t="s">
        <v>327</v>
      </c>
      <c r="B18" s="406">
        <f>SUM(' Q IS SEK'!F35:I35)</f>
        <v>18748</v>
      </c>
      <c r="C18" s="406"/>
      <c r="D18" s="406">
        <f>SUM(' Q IS SEK'!G35:J35)</f>
        <v>19291</v>
      </c>
      <c r="E18" s="406"/>
      <c r="F18" s="406">
        <f>SUM(' Q IS SEK'!H35:K35)</f>
        <v>20124</v>
      </c>
      <c r="G18" s="406">
        <f>SUM(' Q IS SEK'!I35:L35)</f>
        <v>20385</v>
      </c>
      <c r="H18" s="424">
        <f>SUM(' Q IS SEK'!J35:M35)</f>
        <v>21187</v>
      </c>
      <c r="I18" s="424">
        <f>SUM(' Q IS SEK'!K35:N35)</f>
        <v>21402</v>
      </c>
      <c r="J18" s="490">
        <f>SUM(' Q IS SEK'!L35:O35)</f>
        <v>21351</v>
      </c>
      <c r="K18" s="490">
        <f>SUM(' Q IS SEK'!M35:P35)</f>
        <v>21931</v>
      </c>
      <c r="L18" s="490">
        <f>SUM(' Q IS SEK'!N35:Q35)</f>
        <v>21897</v>
      </c>
      <c r="M18" s="490">
        <f>SUM(' Q IS SEK'!O35:R35)</f>
        <v>21973</v>
      </c>
      <c r="N18" s="490">
        <f>SUM(' Q IS SEK'!P35:S35)</f>
        <v>20483</v>
      </c>
      <c r="O18" s="490">
        <f>SUM(' Q IS SEK'!Q35:T35)</f>
        <v>19400</v>
      </c>
    </row>
    <row r="19" spans="1:15">
      <c r="A19" s="418" t="s">
        <v>328</v>
      </c>
      <c r="B19" s="410">
        <v>3635</v>
      </c>
      <c r="C19" s="410"/>
      <c r="D19" s="410">
        <v>3594</v>
      </c>
      <c r="E19" s="410"/>
      <c r="F19" s="410">
        <v>3635</v>
      </c>
      <c r="G19" s="410">
        <v>3112</v>
      </c>
      <c r="H19" s="410">
        <v>3323</v>
      </c>
      <c r="I19" s="410">
        <v>3625</v>
      </c>
      <c r="J19" s="492">
        <v>3903</v>
      </c>
      <c r="K19" s="490">
        <f>SUM(H13:K13)</f>
        <v>4320</v>
      </c>
      <c r="L19" s="490">
        <f>SUM(I13:L13)</f>
        <v>4700</v>
      </c>
      <c r="M19" s="490">
        <f>SUM(J13:M13)</f>
        <v>4912</v>
      </c>
      <c r="N19" s="490">
        <f>SUM(K13:N13)</f>
        <v>5065</v>
      </c>
      <c r="O19" s="490">
        <f>SUM(L13:O13)</f>
        <v>5125</v>
      </c>
    </row>
    <row r="20" spans="1:15">
      <c r="A20" s="421" t="s">
        <v>329</v>
      </c>
      <c r="B20" s="412">
        <f>B18+B19</f>
        <v>22383</v>
      </c>
      <c r="C20" s="412"/>
      <c r="D20" s="412">
        <f>D18+D19</f>
        <v>22885</v>
      </c>
      <c r="E20" s="412"/>
      <c r="F20" s="412">
        <f t="shared" ref="F20:K20" si="4">F18+F19</f>
        <v>23759</v>
      </c>
      <c r="G20" s="412">
        <f t="shared" si="4"/>
        <v>23497</v>
      </c>
      <c r="H20" s="510">
        <f t="shared" si="4"/>
        <v>24510</v>
      </c>
      <c r="I20" s="412">
        <f t="shared" si="4"/>
        <v>25027</v>
      </c>
      <c r="J20" s="412">
        <f t="shared" si="4"/>
        <v>25254</v>
      </c>
      <c r="K20" s="412">
        <f t="shared" si="4"/>
        <v>26251</v>
      </c>
      <c r="L20" s="412">
        <f>L18+L19</f>
        <v>26597</v>
      </c>
      <c r="M20" s="412">
        <f>M18+M19</f>
        <v>26885</v>
      </c>
      <c r="N20" s="412">
        <f>N18+N19</f>
        <v>25548</v>
      </c>
      <c r="O20" s="412">
        <f>O18+O19</f>
        <v>24525</v>
      </c>
    </row>
    <row r="21" spans="1:15">
      <c r="A21" s="421" t="s">
        <v>330</v>
      </c>
      <c r="B21" s="407">
        <f>B20/B17</f>
        <v>0.26132184511926027</v>
      </c>
      <c r="C21" s="407"/>
      <c r="D21" s="407">
        <f>D20/D17</f>
        <v>0.26310343638265826</v>
      </c>
      <c r="E21" s="407"/>
      <c r="F21" s="407">
        <f t="shared" ref="F21:K21" si="5">F20/F17</f>
        <v>0.26385696040868456</v>
      </c>
      <c r="G21" s="407">
        <f t="shared" si="5"/>
        <v>0.25350912209910775</v>
      </c>
      <c r="H21" s="407">
        <f t="shared" si="5"/>
        <v>0.25701792099661297</v>
      </c>
      <c r="I21" s="407">
        <f t="shared" si="5"/>
        <v>0.25632438190048956</v>
      </c>
      <c r="J21" s="407">
        <f t="shared" si="5"/>
        <v>0.25571858197393604</v>
      </c>
      <c r="K21" s="407">
        <f t="shared" si="5"/>
        <v>0.25797480296389474</v>
      </c>
      <c r="L21" s="407">
        <f>L20/L17</f>
        <v>0.25634180191988898</v>
      </c>
      <c r="M21" s="407">
        <f t="shared" ref="M21:N21" si="6">M20/M17</f>
        <v>0.25684751559619001</v>
      </c>
      <c r="N21" s="407">
        <f t="shared" si="6"/>
        <v>0.24757013421192886</v>
      </c>
      <c r="O21" s="407">
        <f t="shared" ref="O21" si="7">O20/O17</f>
        <v>0.24194025728040408</v>
      </c>
    </row>
    <row r="22" spans="1:15">
      <c r="A22" s="402"/>
      <c r="B22" s="402"/>
      <c r="C22" s="402"/>
      <c r="D22" s="402"/>
      <c r="E22" s="402"/>
      <c r="F22" s="402"/>
      <c r="G22" s="402"/>
    </row>
    <row r="23" spans="1:15" ht="14.25">
      <c r="A23" s="414" t="s">
        <v>331</v>
      </c>
      <c r="B23" s="410">
        <f>'Q BS SEK'!E45</f>
        <v>-2466</v>
      </c>
      <c r="C23" s="422" t="s">
        <v>340</v>
      </c>
      <c r="D23" s="410">
        <f>'Q BS SEK'!F45</f>
        <v>-2565</v>
      </c>
      <c r="E23" s="410"/>
      <c r="F23" s="410">
        <f>'Q BS SEK'!G45</f>
        <v>-14383</v>
      </c>
      <c r="G23" s="410">
        <f>'Q BS SEK'!H45</f>
        <v>-11354</v>
      </c>
      <c r="H23" s="424">
        <f>'Q BS SEK'!I45</f>
        <v>-6702</v>
      </c>
      <c r="I23" s="424">
        <f>'Q BS SEK'!J45</f>
        <v>-8525</v>
      </c>
      <c r="J23" s="424">
        <f>'Q BS SEK'!K45</f>
        <v>-10935</v>
      </c>
      <c r="K23" s="424">
        <f>'Q BS SEK'!L45</f>
        <v>-13205</v>
      </c>
      <c r="L23" s="424">
        <f>'Q BS SEK'!M45</f>
        <v>-12013</v>
      </c>
      <c r="M23" s="424">
        <f>'Q BS SEK'!N45</f>
        <v>-13859</v>
      </c>
      <c r="N23" s="424">
        <f>'Q BS SEK'!O45</f>
        <v>-23772</v>
      </c>
      <c r="O23" s="424">
        <f>'Q BS SEK'!P45</f>
        <v>-18662</v>
      </c>
    </row>
    <row r="24" spans="1:15">
      <c r="A24" s="419"/>
      <c r="B24" s="466"/>
      <c r="C24" s="414"/>
      <c r="D24" s="414"/>
      <c r="E24" s="414"/>
      <c r="F24" s="414"/>
      <c r="G24" s="414"/>
    </row>
    <row r="25" spans="1:15">
      <c r="A25" s="404" t="s">
        <v>332</v>
      </c>
      <c r="B25" s="425">
        <f>-'Q BS SEK'!E45/B20</f>
        <v>0.110172899075191</v>
      </c>
      <c r="C25" s="425"/>
      <c r="D25" s="425">
        <f>-'Q BS SEK'!F45/D20</f>
        <v>0.11208214987983395</v>
      </c>
      <c r="E25" s="425"/>
      <c r="F25" s="425">
        <f>-'Q BS SEK'!G45/F20</f>
        <v>0.60537059640557267</v>
      </c>
      <c r="G25" s="425">
        <f>-'Q BS SEK'!H45/G20</f>
        <v>0.4832106226326765</v>
      </c>
      <c r="H25" s="425">
        <f>-'Q BS SEK'!I45/H20</f>
        <v>0.27343941248470011</v>
      </c>
      <c r="I25" s="425">
        <f>-'Q BS SEK'!J45/I20</f>
        <v>0.34063211731330162</v>
      </c>
      <c r="J25" s="425">
        <f>-'Q BS SEK'!K45/J20</f>
        <v>0.43300071275837493</v>
      </c>
      <c r="K25" s="425">
        <f>-'Q BS SEK'!L45/K20</f>
        <v>0.50302845605881685</v>
      </c>
      <c r="L25" s="425">
        <f>-'Q BS SEK'!M45/L20</f>
        <v>0.45166748129488288</v>
      </c>
      <c r="M25" s="425">
        <f>-'Q BS SEK'!N45/M20</f>
        <v>0.51549190998698158</v>
      </c>
      <c r="N25" s="425">
        <f>-'Q BS SEK'!O45/N20</f>
        <v>0.93048379520901836</v>
      </c>
      <c r="O25" s="425">
        <f>-O23/O20</f>
        <v>0.76093781855249742</v>
      </c>
    </row>
    <row r="26" spans="1:15">
      <c r="A26" s="402"/>
      <c r="B26" s="402"/>
      <c r="C26" s="402"/>
      <c r="D26" s="402"/>
      <c r="E26" s="402"/>
      <c r="F26" s="402"/>
      <c r="G26" s="406"/>
    </row>
    <row r="27" spans="1:15">
      <c r="A27" s="409" t="s">
        <v>333</v>
      </c>
      <c r="B27" s="409"/>
      <c r="C27" s="409"/>
      <c r="D27" s="409"/>
      <c r="E27" s="409"/>
      <c r="F27" s="409"/>
      <c r="G27" s="409"/>
      <c r="H27" s="409"/>
      <c r="I27" s="409"/>
      <c r="J27" s="409"/>
      <c r="K27" s="409"/>
      <c r="L27" s="409"/>
      <c r="M27" s="409"/>
      <c r="N27" s="409"/>
      <c r="O27" s="409"/>
    </row>
    <row r="28" spans="1:15">
      <c r="A28" s="419" t="s">
        <v>334</v>
      </c>
      <c r="B28" s="406">
        <f>SUM(' Q IS SEK'!F47:I47)</f>
        <v>17591</v>
      </c>
      <c r="C28" s="406"/>
      <c r="D28" s="406">
        <f>SUM(' Q IS SEK'!G47:J47)</f>
        <v>18046</v>
      </c>
      <c r="E28" s="406"/>
      <c r="F28" s="406">
        <f>SUM(' Q IS SEK'!H47:K47)</f>
        <v>19073</v>
      </c>
      <c r="G28" s="406">
        <f>SUM(' Q IS SEK'!I47:L47)</f>
        <v>19461</v>
      </c>
      <c r="H28" s="424">
        <f>SUM(' Q IS SEK'!J47:M47)</f>
        <v>20844</v>
      </c>
      <c r="I28" s="424">
        <f>SUM(' Q IS SEK'!K47:N47)</f>
        <v>21238</v>
      </c>
      <c r="J28" s="490">
        <f>SUM(' Q IS SEK'!L47:O47)</f>
        <v>21324</v>
      </c>
      <c r="K28" s="490">
        <f>SUM(' Q IS SEK'!M47:P47)</f>
        <v>21934</v>
      </c>
      <c r="L28" s="490">
        <f>SUM(' Q IS SEK'!N47:Q47)</f>
        <v>21572</v>
      </c>
      <c r="M28" s="490">
        <f>SUM(' Q IS SEK'!O47:R47)</f>
        <v>21675</v>
      </c>
      <c r="N28" s="490">
        <f>SUM(' Q IS SEK'!P47:S47)</f>
        <v>20186</v>
      </c>
      <c r="O28" s="490">
        <f>SUM(' Q IS SEK'!Q47:T47)</f>
        <v>19104</v>
      </c>
    </row>
    <row r="29" spans="1:15">
      <c r="A29" s="427" t="s">
        <v>335</v>
      </c>
      <c r="B29" s="410">
        <v>1194</v>
      </c>
      <c r="C29" s="410"/>
      <c r="D29" s="426">
        <v>1214</v>
      </c>
      <c r="E29" s="426"/>
      <c r="F29" s="426">
        <v>969</v>
      </c>
      <c r="G29" s="426">
        <v>849</v>
      </c>
      <c r="H29" s="435">
        <v>290</v>
      </c>
      <c r="I29" s="426">
        <v>180</v>
      </c>
      <c r="J29" s="436">
        <f>572-417</f>
        <v>155</v>
      </c>
      <c r="K29" s="436">
        <v>111</v>
      </c>
      <c r="L29" s="436">
        <v>432</v>
      </c>
      <c r="M29" s="436">
        <v>424</v>
      </c>
      <c r="N29" s="572">
        <v>412</v>
      </c>
      <c r="O29" s="572">
        <v>436</v>
      </c>
    </row>
    <row r="30" spans="1:15">
      <c r="A30" s="420" t="s">
        <v>336</v>
      </c>
      <c r="B30" s="406">
        <f>SUM(B28:B29)</f>
        <v>18785</v>
      </c>
      <c r="C30" s="406"/>
      <c r="D30" s="406">
        <f>SUM(D28:D29)</f>
        <v>19260</v>
      </c>
      <c r="E30" s="410"/>
      <c r="F30" s="406">
        <f t="shared" ref="F30:K30" si="8">SUM(F28:F29)</f>
        <v>20042</v>
      </c>
      <c r="G30" s="406">
        <f t="shared" si="8"/>
        <v>20310</v>
      </c>
      <c r="H30" s="406">
        <f t="shared" si="8"/>
        <v>21134</v>
      </c>
      <c r="I30" s="406">
        <f t="shared" si="8"/>
        <v>21418</v>
      </c>
      <c r="J30" s="491">
        <f t="shared" si="8"/>
        <v>21479</v>
      </c>
      <c r="K30" s="491">
        <f t="shared" si="8"/>
        <v>22045</v>
      </c>
      <c r="L30" s="491">
        <f>SUM(L28:L29)</f>
        <v>22004</v>
      </c>
      <c r="M30" s="491">
        <f>SUM(M28:M29)</f>
        <v>22099</v>
      </c>
      <c r="N30" s="491">
        <f>SUM(N28:N29)</f>
        <v>20598</v>
      </c>
      <c r="O30" s="491">
        <f>SUM(O28:O29)</f>
        <v>19540</v>
      </c>
    </row>
    <row r="31" spans="1:15">
      <c r="A31" s="420"/>
      <c r="B31" s="402"/>
      <c r="C31" s="402"/>
      <c r="D31" s="402"/>
      <c r="E31" s="402"/>
      <c r="F31" s="402"/>
      <c r="G31" s="402"/>
    </row>
    <row r="32" spans="1:15">
      <c r="A32" s="420" t="s">
        <v>337</v>
      </c>
      <c r="B32" s="406">
        <v>64096</v>
      </c>
      <c r="C32" s="406"/>
      <c r="D32" s="406">
        <f>'Q BS SEK'!F39</f>
        <v>65573</v>
      </c>
      <c r="E32" s="406"/>
      <c r="F32" s="406">
        <f>'Q BS SEK'!G39</f>
        <v>64286</v>
      </c>
      <c r="G32" s="406">
        <f>'Q BS SEK'!H39</f>
        <v>64451</v>
      </c>
      <c r="H32" s="424">
        <f>'Q BS SEK'!I39</f>
        <v>64945</v>
      </c>
      <c r="I32" s="424">
        <f>'Q BS SEK'!J39</f>
        <v>65565</v>
      </c>
      <c r="J32" s="424">
        <v>65126</v>
      </c>
      <c r="K32" s="424">
        <v>68855</v>
      </c>
      <c r="L32" s="424">
        <v>72732</v>
      </c>
      <c r="M32" s="424">
        <v>76202</v>
      </c>
      <c r="N32" s="570">
        <f>'Q BS SEK'!O39</f>
        <v>79027</v>
      </c>
      <c r="O32" s="570">
        <f>'Q BS SEK'!P39</f>
        <v>82845</v>
      </c>
    </row>
    <row r="33" spans="1:15">
      <c r="A33" s="421" t="s">
        <v>333</v>
      </c>
      <c r="B33" s="408">
        <f>B30/B32</f>
        <v>0.2930760109835247</v>
      </c>
      <c r="C33" s="408"/>
      <c r="D33" s="408">
        <f>D30/D32</f>
        <v>0.29371845119180151</v>
      </c>
      <c r="E33" s="408"/>
      <c r="F33" s="408">
        <f t="shared" ref="F33:K33" si="9">F30/F32</f>
        <v>0.31176305883084965</v>
      </c>
      <c r="G33" s="408">
        <f t="shared" si="9"/>
        <v>0.31512311678639587</v>
      </c>
      <c r="H33" s="408">
        <f t="shared" si="9"/>
        <v>0.32541381168681194</v>
      </c>
      <c r="I33" s="408">
        <f t="shared" si="9"/>
        <v>0.32666819187066271</v>
      </c>
      <c r="J33" s="408">
        <f t="shared" si="9"/>
        <v>0.3298068359794859</v>
      </c>
      <c r="K33" s="408">
        <f t="shared" si="9"/>
        <v>0.32016556531842277</v>
      </c>
      <c r="L33" s="408">
        <f>L30/L32</f>
        <v>0.3025353352032118</v>
      </c>
      <c r="M33" s="408">
        <f>M30/M32</f>
        <v>0.29000551166636046</v>
      </c>
      <c r="N33" s="408">
        <f>N30/N32</f>
        <v>0.26064509597985497</v>
      </c>
      <c r="O33" s="408">
        <v>0.24</v>
      </c>
    </row>
    <row r="34" spans="1:15">
      <c r="A34" s="421"/>
      <c r="B34" s="407"/>
      <c r="C34" s="407"/>
      <c r="D34" s="407"/>
      <c r="E34" s="407"/>
      <c r="F34" s="407"/>
    </row>
    <row r="35" spans="1:15" ht="14.25">
      <c r="A35" s="423" t="s">
        <v>341</v>
      </c>
      <c r="H35" s="396"/>
      <c r="I35" s="396"/>
    </row>
    <row r="36" spans="1:15">
      <c r="A36" s="423"/>
    </row>
    <row r="37" spans="1:15">
      <c r="A37" s="423"/>
      <c r="N37" s="424"/>
      <c r="O37" s="424"/>
    </row>
    <row r="39" spans="1:15">
      <c r="K39" s="424"/>
      <c r="L39" s="424"/>
      <c r="M39" s="424"/>
      <c r="N39" s="424"/>
      <c r="O39" s="424"/>
    </row>
    <row r="40" spans="1:15">
      <c r="B40"/>
      <c r="C40"/>
      <c r="D40"/>
      <c r="E40"/>
      <c r="F40"/>
    </row>
    <row r="41" spans="1:15">
      <c r="B41"/>
      <c r="C41"/>
      <c r="D41"/>
      <c r="E41"/>
      <c r="F41"/>
    </row>
    <row r="42" spans="1:15">
      <c r="B42"/>
      <c r="C42"/>
      <c r="D42"/>
      <c r="E42"/>
      <c r="F42"/>
    </row>
    <row r="43" spans="1:15">
      <c r="B43"/>
      <c r="C43"/>
      <c r="D43"/>
      <c r="E43"/>
      <c r="F43"/>
    </row>
    <row r="44" spans="1:15">
      <c r="B44"/>
      <c r="C44"/>
      <c r="D44"/>
      <c r="E44"/>
      <c r="F44"/>
    </row>
    <row r="45" spans="1:15">
      <c r="B45"/>
      <c r="C45"/>
      <c r="D45"/>
      <c r="E45"/>
      <c r="F45"/>
    </row>
    <row r="46" spans="1:15">
      <c r="B46"/>
      <c r="C46"/>
      <c r="D46"/>
      <c r="E46"/>
      <c r="F46"/>
    </row>
    <row r="47" spans="1:15">
      <c r="B47"/>
      <c r="C47"/>
      <c r="D47"/>
      <c r="E47"/>
      <c r="F47"/>
    </row>
    <row r="48" spans="1:15">
      <c r="B48"/>
      <c r="C48"/>
      <c r="D48"/>
      <c r="E48"/>
      <c r="F48"/>
    </row>
    <row r="49" spans="2:6">
      <c r="B49"/>
      <c r="C49"/>
      <c r="D49"/>
      <c r="E49"/>
      <c r="F49"/>
    </row>
    <row r="50" spans="2:6">
      <c r="B50"/>
      <c r="C50"/>
      <c r="D50"/>
      <c r="E50"/>
      <c r="F50"/>
    </row>
    <row r="51" spans="2:6">
      <c r="B51"/>
      <c r="C51"/>
      <c r="D51"/>
      <c r="E51"/>
      <c r="F51"/>
    </row>
    <row r="52" spans="2:6">
      <c r="B52"/>
      <c r="C52"/>
      <c r="D52"/>
      <c r="E52"/>
      <c r="F52"/>
    </row>
    <row r="53" spans="2:6">
      <c r="B53"/>
      <c r="C53"/>
      <c r="D53"/>
      <c r="E53"/>
      <c r="F53"/>
    </row>
    <row r="54" spans="2:6">
      <c r="B54"/>
      <c r="C54"/>
      <c r="D54"/>
      <c r="E54"/>
      <c r="F54"/>
    </row>
    <row r="55" spans="2:6">
      <c r="B55"/>
      <c r="C55"/>
      <c r="D55"/>
      <c r="E55"/>
      <c r="F55"/>
    </row>
    <row r="56" spans="2:6">
      <c r="B56"/>
      <c r="C56"/>
      <c r="D56"/>
      <c r="E56"/>
      <c r="F56"/>
    </row>
    <row r="57" spans="2:6">
      <c r="B57"/>
      <c r="C57"/>
      <c r="D57"/>
      <c r="E57"/>
      <c r="F57"/>
    </row>
    <row r="58" spans="2:6">
      <c r="B58"/>
      <c r="C58"/>
      <c r="D58"/>
      <c r="E58"/>
      <c r="F58"/>
    </row>
    <row r="59" spans="2:6">
      <c r="B59"/>
      <c r="C59"/>
      <c r="D59"/>
      <c r="E59"/>
      <c r="F59"/>
    </row>
    <row r="60" spans="2:6">
      <c r="B60"/>
      <c r="C60"/>
      <c r="D60"/>
      <c r="E60"/>
      <c r="F60"/>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Y138"/>
  <sheetViews>
    <sheetView showGridLines="0" topLeftCell="A13" zoomScaleNormal="100" workbookViewId="0">
      <selection activeCell="H44" sqref="H44"/>
    </sheetView>
  </sheetViews>
  <sheetFormatPr defaultColWidth="9.140625" defaultRowHeight="15" customHeight="1" outlineLevelRow="1" outlineLevelCol="2"/>
  <cols>
    <col min="1" max="1" width="90.5703125" style="347" customWidth="1"/>
    <col min="2" max="2" width="9.5703125" style="332" hidden="1" customWidth="1" outlineLevel="2"/>
    <col min="3" max="3" width="11.28515625" style="326" customWidth="1" collapsed="1"/>
    <col min="4" max="13" width="11.28515625" style="326" customWidth="1"/>
    <col min="14" max="44" width="9.7109375" style="326" customWidth="1"/>
    <col min="45" max="16384" width="9.140625" style="326"/>
  </cols>
  <sheetData>
    <row r="1" spans="1:6" ht="15" customHeight="1">
      <c r="A1" s="518" t="s">
        <v>11</v>
      </c>
      <c r="B1" s="324"/>
      <c r="C1" s="324"/>
      <c r="D1" s="324"/>
      <c r="E1" s="325"/>
    </row>
    <row r="2" spans="1:6" ht="15" customHeight="1">
      <c r="A2" s="518" t="s">
        <v>199</v>
      </c>
      <c r="B2" s="526" t="s">
        <v>420</v>
      </c>
      <c r="C2" s="324"/>
      <c r="D2" s="324"/>
    </row>
    <row r="3" spans="1:6" s="327" customFormat="1" ht="15.75">
      <c r="A3" s="519" t="s">
        <v>200</v>
      </c>
      <c r="B3" s="520">
        <v>2017</v>
      </c>
      <c r="C3" s="514">
        <v>2018</v>
      </c>
      <c r="D3" s="514">
        <v>2019</v>
      </c>
      <c r="F3" s="328"/>
    </row>
    <row r="4" spans="1:6" s="327" customFormat="1" ht="16.5" customHeight="1">
      <c r="A4" s="521" t="s">
        <v>388</v>
      </c>
      <c r="B4" s="525"/>
      <c r="C4" s="329">
        <v>96415</v>
      </c>
      <c r="D4" s="329">
        <v>104320</v>
      </c>
      <c r="E4" s="330"/>
    </row>
    <row r="5" spans="1:6" s="327" customFormat="1" ht="15" customHeight="1">
      <c r="A5" s="522" t="s">
        <v>28</v>
      </c>
      <c r="B5" s="331"/>
      <c r="C5" s="331">
        <v>95363</v>
      </c>
      <c r="D5" s="331">
        <v>103756</v>
      </c>
      <c r="E5" s="330"/>
    </row>
    <row r="6" spans="1:6" s="327" customFormat="1" ht="15" customHeight="1">
      <c r="A6" s="521" t="s">
        <v>201</v>
      </c>
      <c r="B6" s="331"/>
      <c r="E6" s="330"/>
    </row>
    <row r="7" spans="1:6" s="332" customFormat="1" ht="15" customHeight="1">
      <c r="A7" s="522" t="s">
        <v>202</v>
      </c>
      <c r="B7" s="331"/>
      <c r="C7" s="331">
        <v>52557</v>
      </c>
      <c r="D7" s="331">
        <v>56952</v>
      </c>
      <c r="E7" s="333"/>
    </row>
    <row r="8" spans="1:6" ht="15" customHeight="1">
      <c r="A8" s="522" t="s">
        <v>203</v>
      </c>
      <c r="B8" s="331"/>
      <c r="C8" s="331">
        <v>22129</v>
      </c>
      <c r="D8" s="331">
        <v>25220</v>
      </c>
      <c r="E8" s="334"/>
    </row>
    <row r="9" spans="1:6" s="332" customFormat="1" ht="15" customHeight="1">
      <c r="A9" s="522" t="s">
        <v>204</v>
      </c>
      <c r="B9" s="331"/>
      <c r="C9" s="331">
        <v>9381</v>
      </c>
      <c r="D9" s="331">
        <v>8149</v>
      </c>
    </row>
    <row r="10" spans="1:6" s="332" customFormat="1" ht="15" customHeight="1">
      <c r="A10" s="522" t="s">
        <v>438</v>
      </c>
      <c r="B10" s="331"/>
      <c r="C10" s="331">
        <v>4876</v>
      </c>
      <c r="D10" s="331">
        <v>4909</v>
      </c>
    </row>
    <row r="11" spans="1:6" s="332" customFormat="1" ht="15" customHeight="1">
      <c r="A11" s="522" t="s">
        <v>206</v>
      </c>
      <c r="B11" s="331"/>
      <c r="C11" s="331">
        <v>7472</v>
      </c>
      <c r="D11" s="331">
        <v>9000</v>
      </c>
    </row>
    <row r="12" spans="1:6" s="332" customFormat="1" ht="15" customHeight="1">
      <c r="A12" s="522" t="s">
        <v>207</v>
      </c>
      <c r="B12" s="335"/>
      <c r="C12" s="331">
        <v>9705</v>
      </c>
      <c r="D12" s="515" t="s">
        <v>389</v>
      </c>
      <c r="E12" s="336"/>
    </row>
    <row r="13" spans="1:6" s="332" customFormat="1" ht="15" customHeight="1">
      <c r="A13" s="522"/>
      <c r="B13" s="335"/>
      <c r="C13" s="331"/>
      <c r="D13" s="515"/>
      <c r="E13" s="336"/>
    </row>
    <row r="14" spans="1:6" s="332" customFormat="1" ht="14.25" customHeight="1">
      <c r="A14" s="519" t="s">
        <v>396</v>
      </c>
      <c r="B14" s="514"/>
      <c r="C14" s="514">
        <v>2018</v>
      </c>
      <c r="D14" s="514">
        <v>2019</v>
      </c>
    </row>
    <row r="15" spans="1:6" s="332" customFormat="1" ht="15" customHeight="1">
      <c r="A15" s="522" t="s">
        <v>209</v>
      </c>
      <c r="B15" s="331"/>
      <c r="C15" s="331">
        <v>34</v>
      </c>
      <c r="D15" s="331">
        <v>41</v>
      </c>
    </row>
    <row r="16" spans="1:6" s="332" customFormat="1" ht="15" customHeight="1">
      <c r="A16" s="522" t="s">
        <v>210</v>
      </c>
      <c r="B16" s="331"/>
      <c r="C16" s="331">
        <v>104</v>
      </c>
      <c r="D16" s="331">
        <v>105</v>
      </c>
    </row>
    <row r="17" spans="1:4" s="332" customFormat="1" ht="15" customHeight="1">
      <c r="A17" s="522" t="s">
        <v>211</v>
      </c>
      <c r="B17" s="331"/>
      <c r="C17" s="331">
        <v>256</v>
      </c>
      <c r="D17" s="331">
        <v>264</v>
      </c>
    </row>
    <row r="18" spans="1:4" s="332" customFormat="1" ht="15" customHeight="1">
      <c r="A18" s="522" t="s">
        <v>212</v>
      </c>
      <c r="B18" s="331"/>
      <c r="C18" s="331">
        <v>360</v>
      </c>
      <c r="D18" s="331">
        <v>369</v>
      </c>
    </row>
    <row r="19" spans="1:4" s="332" customFormat="1" ht="16.5" customHeight="1">
      <c r="A19" s="522" t="s">
        <v>213</v>
      </c>
      <c r="B19" s="337"/>
      <c r="C19" s="337">
        <v>7.2</v>
      </c>
      <c r="D19" s="337">
        <v>6.8</v>
      </c>
    </row>
    <row r="20" spans="1:4" s="332" customFormat="1" ht="19.5" customHeight="1">
      <c r="A20" s="522" t="s">
        <v>215</v>
      </c>
      <c r="B20" s="331"/>
      <c r="C20" s="331">
        <v>21</v>
      </c>
      <c r="D20" s="331">
        <v>22</v>
      </c>
    </row>
    <row r="21" spans="1:4" s="332" customFormat="1" ht="17.25" customHeight="1">
      <c r="A21" s="522" t="s">
        <v>216</v>
      </c>
      <c r="B21" s="331"/>
      <c r="C21" s="331">
        <v>72</v>
      </c>
      <c r="D21" s="331">
        <v>60</v>
      </c>
    </row>
    <row r="22" spans="1:4" s="332" customFormat="1" ht="15" customHeight="1">
      <c r="A22" s="522" t="s">
        <v>217</v>
      </c>
      <c r="B22" s="331"/>
      <c r="C22" s="331">
        <v>93</v>
      </c>
      <c r="D22" s="331">
        <v>82</v>
      </c>
    </row>
    <row r="23" spans="1:4" s="332" customFormat="1" ht="17.25" customHeight="1">
      <c r="A23" s="522" t="s">
        <v>394</v>
      </c>
      <c r="B23" s="331"/>
      <c r="C23" s="331">
        <v>95</v>
      </c>
      <c r="D23" s="331">
        <v>98</v>
      </c>
    </row>
    <row r="24" spans="1:4" s="332" customFormat="1" ht="15" customHeight="1">
      <c r="A24" s="522" t="s">
        <v>218</v>
      </c>
      <c r="B24" s="331"/>
      <c r="C24" s="331">
        <v>170</v>
      </c>
      <c r="D24" s="331">
        <v>150</v>
      </c>
    </row>
    <row r="25" spans="1:4" s="332" customFormat="1" ht="15" customHeight="1">
      <c r="A25" s="522" t="s">
        <v>219</v>
      </c>
      <c r="B25" s="337"/>
      <c r="C25" s="337">
        <v>3.4</v>
      </c>
      <c r="D25" s="337">
        <v>2.8</v>
      </c>
    </row>
    <row r="26" spans="1:4" s="332" customFormat="1" ht="15" customHeight="1">
      <c r="A26" s="522" t="s">
        <v>393</v>
      </c>
      <c r="B26" s="337"/>
      <c r="C26" s="337">
        <v>5.3</v>
      </c>
      <c r="D26" s="337">
        <v>4.3</v>
      </c>
    </row>
    <row r="27" spans="1:4" s="332" customFormat="1" ht="15" customHeight="1">
      <c r="A27" s="523" t="s">
        <v>437</v>
      </c>
      <c r="B27" s="337"/>
      <c r="C27" s="331">
        <v>667</v>
      </c>
      <c r="D27" s="331">
        <v>597</v>
      </c>
    </row>
    <row r="28" spans="1:4" s="332" customFormat="1" ht="15" customHeight="1">
      <c r="A28" s="523" t="s">
        <v>392</v>
      </c>
      <c r="B28" s="337"/>
      <c r="C28" s="337">
        <v>8.6999999999999993</v>
      </c>
      <c r="D28" s="337">
        <v>7.2</v>
      </c>
    </row>
    <row r="29" spans="1:4" s="332" customFormat="1" ht="15" customHeight="1">
      <c r="A29" s="522" t="s">
        <v>395</v>
      </c>
      <c r="B29" s="331"/>
      <c r="C29" s="515" t="s">
        <v>145</v>
      </c>
      <c r="D29" s="331">
        <v>28</v>
      </c>
    </row>
    <row r="30" spans="1:4" s="332" customFormat="1" ht="15" customHeight="1">
      <c r="A30" s="522"/>
      <c r="B30" s="331"/>
      <c r="C30" s="515"/>
      <c r="D30" s="331"/>
    </row>
    <row r="31" spans="1:4" s="332" customFormat="1">
      <c r="A31" s="519" t="s">
        <v>397</v>
      </c>
      <c r="B31" s="514"/>
      <c r="C31" s="514">
        <v>2018</v>
      </c>
      <c r="D31" s="514">
        <v>2019</v>
      </c>
    </row>
    <row r="32" spans="1:4" s="332" customFormat="1" ht="15" customHeight="1">
      <c r="A32" s="485" t="s">
        <v>222</v>
      </c>
      <c r="B32" s="331"/>
      <c r="C32" s="331">
        <v>69</v>
      </c>
      <c r="D32" s="331">
        <v>69</v>
      </c>
    </row>
    <row r="33" spans="1:4" s="332" customFormat="1" ht="15" customHeight="1">
      <c r="A33" s="485" t="s">
        <v>223</v>
      </c>
      <c r="B33" s="331"/>
      <c r="C33" s="331">
        <v>31</v>
      </c>
      <c r="D33" s="331">
        <v>31</v>
      </c>
    </row>
    <row r="34" spans="1:4" s="332" customFormat="1" ht="15" customHeight="1">
      <c r="A34" s="485" t="s">
        <v>224</v>
      </c>
      <c r="B34" s="337"/>
      <c r="C34" s="337">
        <v>6.1</v>
      </c>
      <c r="D34" s="337">
        <v>6</v>
      </c>
    </row>
    <row r="35" spans="1:4" s="332" customFormat="1" ht="15" customHeight="1">
      <c r="A35" s="485" t="s">
        <v>225</v>
      </c>
      <c r="B35" s="337"/>
      <c r="C35" s="337">
        <v>7.7</v>
      </c>
      <c r="D35" s="337">
        <v>5.6</v>
      </c>
    </row>
    <row r="36" spans="1:4" s="332" customFormat="1" ht="15" customHeight="1">
      <c r="A36" s="485" t="s">
        <v>226</v>
      </c>
      <c r="B36" s="337"/>
      <c r="C36" s="337">
        <v>6.6</v>
      </c>
      <c r="D36" s="337">
        <v>5.9</v>
      </c>
    </row>
    <row r="37" spans="1:4" s="332" customFormat="1" ht="15" customHeight="1">
      <c r="A37" s="485" t="s">
        <v>227</v>
      </c>
      <c r="B37" s="331"/>
      <c r="C37" s="331">
        <v>82</v>
      </c>
      <c r="D37" s="331">
        <v>84</v>
      </c>
    </row>
    <row r="38" spans="1:4" s="332" customFormat="1" ht="15" customHeight="1">
      <c r="A38" s="485" t="s">
        <v>400</v>
      </c>
      <c r="B38" s="338"/>
      <c r="C38" s="338">
        <v>19.100000000000001</v>
      </c>
      <c r="D38" s="338">
        <v>19.8</v>
      </c>
    </row>
    <row r="39" spans="1:4" s="332" customFormat="1" ht="15" customHeight="1">
      <c r="A39" s="485" t="s">
        <v>401</v>
      </c>
      <c r="B39" s="338"/>
      <c r="C39" s="338">
        <v>19.2</v>
      </c>
      <c r="D39" s="338">
        <v>19.5</v>
      </c>
    </row>
    <row r="40" spans="1:4" s="332" customFormat="1">
      <c r="A40" s="485" t="s">
        <v>402</v>
      </c>
      <c r="B40" s="339"/>
      <c r="C40" s="516" t="s">
        <v>145</v>
      </c>
      <c r="D40" s="339">
        <v>71</v>
      </c>
    </row>
    <row r="41" spans="1:4" s="332" customFormat="1" ht="15.75" customHeight="1">
      <c r="A41" s="485" t="s">
        <v>403</v>
      </c>
      <c r="B41" s="339"/>
      <c r="C41" s="516" t="s">
        <v>145</v>
      </c>
      <c r="D41" s="339">
        <v>74</v>
      </c>
    </row>
    <row r="42" spans="1:4" s="332" customFormat="1" ht="15.75" customHeight="1">
      <c r="A42" s="485"/>
      <c r="B42" s="339"/>
      <c r="C42" s="516"/>
      <c r="D42" s="339"/>
    </row>
    <row r="43" spans="1:4" s="332" customFormat="1">
      <c r="A43" s="519" t="s">
        <v>398</v>
      </c>
      <c r="B43" s="514"/>
      <c r="C43" s="514">
        <v>2018</v>
      </c>
      <c r="D43" s="514">
        <v>2019</v>
      </c>
    </row>
    <row r="44" spans="1:4" s="332" customFormat="1" ht="15" customHeight="1">
      <c r="A44" s="485" t="s">
        <v>404</v>
      </c>
      <c r="B44" s="331"/>
      <c r="C44" s="515" t="s">
        <v>145</v>
      </c>
      <c r="D44" s="331">
        <v>406</v>
      </c>
    </row>
    <row r="45" spans="1:4" s="332" customFormat="1" ht="15" customHeight="1">
      <c r="A45" s="485" t="s">
        <v>405</v>
      </c>
      <c r="B45" s="337"/>
      <c r="C45" s="517" t="s">
        <v>145</v>
      </c>
      <c r="D45" s="337">
        <v>5.2</v>
      </c>
    </row>
    <row r="46" spans="1:4" s="332" customFormat="1" ht="15" customHeight="1">
      <c r="A46" s="485" t="s">
        <v>406</v>
      </c>
      <c r="B46" s="331"/>
      <c r="C46" s="515" t="s">
        <v>145</v>
      </c>
      <c r="D46" s="331">
        <v>997</v>
      </c>
    </row>
    <row r="47" spans="1:4" s="332" customFormat="1" ht="15" customHeight="1">
      <c r="A47" s="485" t="s">
        <v>407</v>
      </c>
      <c r="B47" s="331"/>
      <c r="C47" s="515" t="s">
        <v>145</v>
      </c>
      <c r="D47" s="337">
        <v>12.7</v>
      </c>
    </row>
    <row r="48" spans="1:4" s="332" customFormat="1" ht="15" customHeight="1">
      <c r="A48" s="485" t="s">
        <v>408</v>
      </c>
      <c r="B48" s="337"/>
      <c r="C48" s="515" t="s">
        <v>145</v>
      </c>
      <c r="D48" s="331">
        <v>1</v>
      </c>
    </row>
    <row r="49" spans="1:207" s="332" customFormat="1" ht="15" customHeight="1">
      <c r="A49" s="485" t="s">
        <v>409</v>
      </c>
      <c r="B49" s="331"/>
      <c r="C49" s="515" t="s">
        <v>145</v>
      </c>
      <c r="D49" s="524">
        <v>0.01</v>
      </c>
    </row>
    <row r="50" spans="1:207" s="332" customFormat="1" ht="15" customHeight="1">
      <c r="A50" s="485" t="s">
        <v>410</v>
      </c>
      <c r="B50" s="337"/>
      <c r="C50" s="337">
        <v>2</v>
      </c>
      <c r="D50" s="337">
        <v>2</v>
      </c>
    </row>
    <row r="51" spans="1:207" s="332" customFormat="1" ht="15" customHeight="1">
      <c r="A51" s="485" t="s">
        <v>413</v>
      </c>
      <c r="B51" s="337"/>
      <c r="C51" s="517" t="s">
        <v>145</v>
      </c>
      <c r="D51" s="337">
        <v>69</v>
      </c>
    </row>
    <row r="52" spans="1:207" s="332" customFormat="1" ht="15" customHeight="1">
      <c r="A52" s="485" t="s">
        <v>411</v>
      </c>
      <c r="B52" s="337"/>
      <c r="C52" s="517" t="s">
        <v>145</v>
      </c>
      <c r="D52" s="337" t="s">
        <v>412</v>
      </c>
    </row>
    <row r="53" spans="1:207" s="332" customFormat="1" ht="15" customHeight="1">
      <c r="A53" s="485"/>
      <c r="B53" s="337"/>
      <c r="C53" s="337"/>
      <c r="D53" s="337"/>
    </row>
    <row r="54" spans="1:207" s="332" customFormat="1">
      <c r="A54" s="519" t="s">
        <v>399</v>
      </c>
      <c r="B54" s="514"/>
      <c r="C54" s="514">
        <v>2018</v>
      </c>
      <c r="D54" s="514">
        <v>2019</v>
      </c>
    </row>
    <row r="55" spans="1:207" s="332" customFormat="1" ht="15" customHeight="1">
      <c r="A55" s="485" t="s">
        <v>423</v>
      </c>
      <c r="B55" s="331"/>
      <c r="C55" s="332" t="s">
        <v>145</v>
      </c>
      <c r="D55" s="331">
        <v>98</v>
      </c>
    </row>
    <row r="56" spans="1:207" s="332" customFormat="1" ht="15" customHeight="1">
      <c r="A56" s="485" t="s">
        <v>422</v>
      </c>
      <c r="B56" s="331"/>
      <c r="C56" s="332" t="s">
        <v>145</v>
      </c>
      <c r="D56" s="331">
        <v>94</v>
      </c>
    </row>
    <row r="57" spans="1:207" s="332" customFormat="1" ht="15" customHeight="1">
      <c r="A57" s="485" t="s">
        <v>424</v>
      </c>
      <c r="B57" s="331"/>
      <c r="C57" s="332" t="s">
        <v>145</v>
      </c>
      <c r="D57" s="331">
        <v>91</v>
      </c>
    </row>
    <row r="58" spans="1:207" s="332" customFormat="1" ht="15" customHeight="1">
      <c r="A58" s="485" t="s">
        <v>425</v>
      </c>
      <c r="B58" s="331"/>
      <c r="C58" s="332" t="s">
        <v>145</v>
      </c>
      <c r="D58" s="331">
        <v>59</v>
      </c>
    </row>
    <row r="59" spans="1:207" s="332" customFormat="1" ht="15" customHeight="1">
      <c r="A59" s="485" t="s">
        <v>378</v>
      </c>
      <c r="B59" s="331"/>
      <c r="C59" s="331">
        <v>86</v>
      </c>
      <c r="D59" s="331">
        <v>90</v>
      </c>
      <c r="G59" s="483"/>
    </row>
    <row r="60" spans="1:207" s="332" customFormat="1" ht="15" customHeight="1">
      <c r="A60" s="485"/>
      <c r="B60" s="331"/>
      <c r="C60" s="331"/>
      <c r="D60" s="331"/>
      <c r="G60" s="483"/>
    </row>
    <row r="61" spans="1:207" s="342" customFormat="1" ht="17.25" customHeight="1">
      <c r="A61" s="586" t="s">
        <v>367</v>
      </c>
      <c r="B61" s="586"/>
      <c r="C61" s="586"/>
      <c r="D61" s="586"/>
      <c r="E61" s="586"/>
      <c r="F61" s="586"/>
      <c r="G61" s="586"/>
      <c r="H61" s="586"/>
      <c r="I61" s="326"/>
      <c r="J61" s="326"/>
      <c r="K61" s="332"/>
      <c r="L61" s="326"/>
      <c r="M61" s="326"/>
      <c r="N61" s="332"/>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c r="AZ61" s="326"/>
      <c r="BA61" s="326"/>
      <c r="BB61" s="326"/>
      <c r="BC61" s="326"/>
      <c r="BD61" s="326"/>
      <c r="BE61" s="326"/>
      <c r="BF61" s="326"/>
      <c r="BG61" s="326"/>
      <c r="BH61" s="332"/>
      <c r="BI61" s="326"/>
      <c r="BJ61" s="326"/>
      <c r="BK61" s="332"/>
      <c r="BL61" s="326"/>
      <c r="BM61" s="326"/>
      <c r="BN61" s="326"/>
      <c r="BO61" s="326"/>
      <c r="BP61" s="326"/>
      <c r="BQ61" s="326"/>
      <c r="BR61" s="326"/>
      <c r="BS61" s="326"/>
      <c r="BT61" s="326"/>
      <c r="BU61" s="326"/>
      <c r="BV61" s="326"/>
      <c r="BW61" s="326"/>
      <c r="BX61" s="326"/>
      <c r="BY61" s="326"/>
      <c r="BZ61" s="326"/>
      <c r="CA61" s="326"/>
      <c r="CB61" s="326"/>
      <c r="CC61" s="326"/>
      <c r="CD61" s="326"/>
      <c r="CE61" s="326"/>
      <c r="CF61" s="326"/>
      <c r="CG61" s="326"/>
      <c r="CH61" s="326"/>
      <c r="CI61" s="326"/>
      <c r="CJ61" s="326"/>
      <c r="CK61" s="326"/>
      <c r="CL61" s="326"/>
      <c r="CM61" s="326"/>
      <c r="CN61" s="326"/>
      <c r="CO61" s="326"/>
      <c r="CP61" s="326"/>
      <c r="CQ61" s="326"/>
      <c r="CR61" s="326"/>
      <c r="CS61" s="326"/>
      <c r="CT61" s="326"/>
      <c r="CU61" s="326"/>
      <c r="CV61" s="326"/>
      <c r="CW61" s="326"/>
      <c r="CX61" s="326"/>
      <c r="CY61" s="326"/>
      <c r="CZ61" s="326"/>
      <c r="DA61" s="326"/>
      <c r="DB61" s="326"/>
      <c r="DC61" s="326"/>
      <c r="DD61" s="326"/>
      <c r="DE61" s="332"/>
      <c r="DF61" s="326"/>
      <c r="DG61" s="326"/>
      <c r="DH61" s="332"/>
      <c r="DI61" s="326"/>
      <c r="DJ61" s="326"/>
      <c r="DK61" s="326"/>
      <c r="DL61" s="326"/>
      <c r="DM61" s="326"/>
      <c r="DN61" s="326"/>
      <c r="DO61" s="326"/>
      <c r="DP61" s="326"/>
      <c r="DQ61" s="326"/>
      <c r="DR61" s="326"/>
      <c r="DS61" s="326"/>
      <c r="DT61" s="326"/>
      <c r="DU61" s="326"/>
      <c r="DV61" s="326"/>
      <c r="DW61" s="326"/>
      <c r="DX61" s="326"/>
      <c r="DY61" s="326"/>
      <c r="DZ61" s="326"/>
      <c r="EA61" s="326"/>
      <c r="EB61" s="326"/>
      <c r="EC61" s="326"/>
      <c r="ED61" s="326"/>
      <c r="EE61" s="326"/>
      <c r="EF61" s="326"/>
      <c r="EG61" s="326"/>
      <c r="EH61" s="326"/>
      <c r="EI61" s="326"/>
      <c r="EJ61" s="326"/>
      <c r="EK61" s="326"/>
      <c r="EL61" s="326"/>
      <c r="EM61" s="326"/>
      <c r="EN61" s="326"/>
      <c r="EO61" s="326"/>
      <c r="EP61" s="326"/>
      <c r="EQ61" s="326"/>
      <c r="ER61" s="326"/>
      <c r="ES61" s="326"/>
      <c r="ET61" s="326"/>
      <c r="EU61" s="326"/>
      <c r="EV61" s="326"/>
      <c r="EW61" s="326"/>
      <c r="EX61" s="326"/>
      <c r="EY61" s="326"/>
      <c r="EZ61" s="326"/>
      <c r="FA61" s="326"/>
      <c r="FB61" s="332"/>
      <c r="FC61" s="326"/>
      <c r="FD61" s="326"/>
      <c r="FE61" s="332"/>
      <c r="FF61" s="326"/>
      <c r="FG61" s="326"/>
      <c r="FH61" s="326"/>
      <c r="FI61" s="326"/>
      <c r="FJ61" s="326"/>
      <c r="FK61" s="326"/>
      <c r="FL61" s="326"/>
      <c r="FM61" s="326"/>
      <c r="FN61" s="326"/>
      <c r="FO61" s="326"/>
      <c r="FP61" s="326"/>
      <c r="FQ61" s="326"/>
      <c r="FR61" s="326"/>
      <c r="FS61" s="326"/>
      <c r="FT61" s="326"/>
      <c r="FU61" s="326"/>
      <c r="FV61" s="326"/>
      <c r="FW61" s="326"/>
      <c r="FX61" s="326"/>
      <c r="FY61" s="326"/>
      <c r="FZ61" s="326"/>
      <c r="GA61" s="326"/>
      <c r="GB61" s="326"/>
      <c r="GC61" s="326"/>
      <c r="GD61" s="326"/>
      <c r="GE61" s="326"/>
      <c r="GF61" s="326"/>
      <c r="GG61" s="326"/>
      <c r="GH61" s="326"/>
      <c r="GI61" s="326"/>
      <c r="GJ61" s="326"/>
      <c r="GK61" s="326"/>
      <c r="GL61" s="326"/>
      <c r="GM61" s="326"/>
      <c r="GN61" s="326"/>
      <c r="GO61" s="326"/>
      <c r="GP61" s="326"/>
      <c r="GQ61" s="326"/>
      <c r="GR61" s="326"/>
      <c r="GS61" s="326"/>
      <c r="GT61" s="326"/>
      <c r="GU61" s="326"/>
      <c r="GV61" s="326"/>
      <c r="GW61" s="326"/>
      <c r="GX61" s="326"/>
      <c r="GY61" s="332"/>
    </row>
    <row r="62" spans="1:207" ht="17.25" customHeight="1">
      <c r="A62" s="586" t="s">
        <v>414</v>
      </c>
      <c r="B62" s="586"/>
      <c r="C62" s="586"/>
      <c r="D62" s="586"/>
      <c r="E62" s="586"/>
      <c r="F62" s="586"/>
      <c r="G62" s="586"/>
      <c r="H62" s="586"/>
    </row>
    <row r="63" spans="1:207" ht="26.25" customHeight="1">
      <c r="A63" s="586" t="s">
        <v>368</v>
      </c>
      <c r="B63" s="586"/>
      <c r="C63" s="586"/>
      <c r="D63" s="586"/>
      <c r="E63" s="586"/>
      <c r="F63" s="586"/>
      <c r="G63" s="586"/>
      <c r="H63" s="586"/>
    </row>
    <row r="64" spans="1:207" ht="21" customHeight="1">
      <c r="A64" s="586" t="s">
        <v>243</v>
      </c>
      <c r="B64" s="586"/>
      <c r="C64" s="586"/>
      <c r="D64" s="586"/>
      <c r="E64" s="586"/>
      <c r="F64" s="586"/>
      <c r="G64" s="586"/>
      <c r="H64" s="586"/>
    </row>
    <row r="65" spans="1:8" ht="41.25" customHeight="1">
      <c r="A65" s="586" t="s">
        <v>415</v>
      </c>
      <c r="B65" s="586"/>
      <c r="C65" s="586"/>
      <c r="D65" s="586"/>
      <c r="E65" s="586"/>
      <c r="F65" s="586"/>
      <c r="G65" s="586"/>
      <c r="H65" s="586"/>
    </row>
    <row r="66" spans="1:8" ht="68.25" customHeight="1">
      <c r="A66" s="586" t="s">
        <v>416</v>
      </c>
      <c r="B66" s="586"/>
      <c r="C66" s="586"/>
      <c r="D66" s="586"/>
      <c r="E66" s="586"/>
      <c r="F66" s="586"/>
      <c r="G66" s="586"/>
      <c r="H66" s="586"/>
    </row>
    <row r="67" spans="1:8" ht="17.25" customHeight="1">
      <c r="A67" s="586" t="s">
        <v>417</v>
      </c>
      <c r="B67" s="586"/>
      <c r="C67" s="586"/>
      <c r="D67" s="586"/>
      <c r="E67" s="586"/>
      <c r="F67" s="586"/>
      <c r="G67" s="586"/>
      <c r="H67" s="586"/>
    </row>
    <row r="68" spans="1:8" ht="29.25" customHeight="1">
      <c r="A68" s="586" t="s">
        <v>418</v>
      </c>
      <c r="B68" s="586"/>
      <c r="C68" s="586"/>
      <c r="D68" s="586"/>
      <c r="E68" s="586"/>
      <c r="F68" s="586"/>
      <c r="G68" s="586"/>
      <c r="H68" s="586"/>
    </row>
    <row r="69" spans="1:8" s="345" customFormat="1" ht="39" customHeight="1">
      <c r="A69" s="586" t="s">
        <v>419</v>
      </c>
      <c r="B69" s="586"/>
      <c r="C69" s="586"/>
      <c r="D69" s="586"/>
      <c r="E69" s="586"/>
      <c r="F69" s="586"/>
      <c r="G69" s="586"/>
      <c r="H69" s="586"/>
    </row>
    <row r="70" spans="1:8" s="345" customFormat="1" ht="17.25" customHeight="1">
      <c r="A70" s="586" t="s">
        <v>421</v>
      </c>
      <c r="B70" s="586"/>
      <c r="C70" s="586"/>
      <c r="D70" s="586"/>
      <c r="E70" s="586"/>
      <c r="F70" s="586"/>
      <c r="G70" s="586"/>
      <c r="H70" s="586"/>
    </row>
    <row r="71" spans="1:8" s="345" customFormat="1" ht="17.25" customHeight="1">
      <c r="A71" s="340" t="s">
        <v>391</v>
      </c>
      <c r="B71" s="332"/>
      <c r="C71" s="344"/>
      <c r="D71" s="344"/>
      <c r="E71" s="344"/>
    </row>
    <row r="73" spans="1:8" ht="15" customHeight="1">
      <c r="A73" s="513" t="s">
        <v>390</v>
      </c>
    </row>
    <row r="74" spans="1:8" ht="15" hidden="1" customHeight="1" outlineLevel="1">
      <c r="A74" s="518" t="s">
        <v>11</v>
      </c>
      <c r="B74" s="324"/>
      <c r="C74" s="324"/>
    </row>
    <row r="75" spans="1:8" ht="15" hidden="1" customHeight="1" outlineLevel="1">
      <c r="A75" s="518" t="s">
        <v>199</v>
      </c>
      <c r="B75" s="324"/>
      <c r="C75" s="324"/>
    </row>
    <row r="76" spans="1:8" ht="15" hidden="1" customHeight="1" outlineLevel="1">
      <c r="A76" s="519" t="s">
        <v>200</v>
      </c>
      <c r="B76" s="514"/>
      <c r="C76" s="514">
        <v>2018</v>
      </c>
    </row>
    <row r="77" spans="1:8" ht="15" hidden="1" customHeight="1" outlineLevel="1">
      <c r="A77" s="521" t="s">
        <v>388</v>
      </c>
      <c r="B77" s="329"/>
      <c r="C77" s="329">
        <v>96415</v>
      </c>
    </row>
    <row r="78" spans="1:8" ht="15" hidden="1" customHeight="1" outlineLevel="1">
      <c r="A78" s="522" t="s">
        <v>28</v>
      </c>
      <c r="B78" s="331"/>
      <c r="C78" s="331">
        <v>95363</v>
      </c>
    </row>
    <row r="79" spans="1:8" ht="15" hidden="1" customHeight="1" outlineLevel="1">
      <c r="A79" s="521" t="s">
        <v>201</v>
      </c>
      <c r="B79" s="331"/>
      <c r="C79" s="327"/>
    </row>
    <row r="80" spans="1:8" ht="15" hidden="1" customHeight="1" outlineLevel="1">
      <c r="A80" s="522" t="s">
        <v>202</v>
      </c>
      <c r="B80" s="331"/>
      <c r="C80" s="331">
        <v>52557</v>
      </c>
    </row>
    <row r="81" spans="1:3" ht="15" hidden="1" customHeight="1" outlineLevel="1">
      <c r="A81" s="522" t="s">
        <v>203</v>
      </c>
      <c r="B81" s="331"/>
      <c r="C81" s="331">
        <v>22129</v>
      </c>
    </row>
    <row r="82" spans="1:3" ht="15" hidden="1" customHeight="1" outlineLevel="1">
      <c r="A82" s="522" t="s">
        <v>204</v>
      </c>
      <c r="B82" s="331"/>
      <c r="C82" s="331">
        <v>9381</v>
      </c>
    </row>
    <row r="83" spans="1:3" ht="15" hidden="1" customHeight="1" outlineLevel="1">
      <c r="A83" s="522" t="s">
        <v>205</v>
      </c>
      <c r="B83" s="331"/>
      <c r="C83" s="331">
        <v>4876</v>
      </c>
    </row>
    <row r="84" spans="1:3" ht="15" hidden="1" customHeight="1" outlineLevel="1">
      <c r="A84" s="522" t="s">
        <v>206</v>
      </c>
      <c r="B84" s="331"/>
      <c r="C84" s="331">
        <v>7472</v>
      </c>
    </row>
    <row r="85" spans="1:3" ht="15" hidden="1" customHeight="1" outlineLevel="1">
      <c r="A85" s="522" t="s">
        <v>207</v>
      </c>
      <c r="B85" s="335"/>
      <c r="C85" s="331">
        <v>9705</v>
      </c>
    </row>
    <row r="86" spans="1:3" ht="15" hidden="1" customHeight="1" outlineLevel="1">
      <c r="A86" s="519" t="s">
        <v>208</v>
      </c>
      <c r="B86" s="514"/>
      <c r="C86" s="514">
        <v>2018</v>
      </c>
    </row>
    <row r="87" spans="1:3" ht="15" hidden="1" customHeight="1" outlineLevel="1">
      <c r="A87" s="522" t="s">
        <v>209</v>
      </c>
      <c r="B87" s="331"/>
      <c r="C87" s="331">
        <v>34</v>
      </c>
    </row>
    <row r="88" spans="1:3" ht="15" hidden="1" customHeight="1" outlineLevel="1">
      <c r="A88" s="522" t="s">
        <v>210</v>
      </c>
      <c r="B88" s="331"/>
      <c r="C88" s="331">
        <v>104</v>
      </c>
    </row>
    <row r="89" spans="1:3" ht="15" hidden="1" customHeight="1" outlineLevel="1">
      <c r="A89" s="522" t="s">
        <v>211</v>
      </c>
      <c r="B89" s="331"/>
      <c r="C89" s="331">
        <v>256</v>
      </c>
    </row>
    <row r="90" spans="1:3" ht="15" hidden="1" customHeight="1" outlineLevel="1">
      <c r="A90" s="522" t="s">
        <v>212</v>
      </c>
      <c r="B90" s="331"/>
      <c r="C90" s="331">
        <v>360</v>
      </c>
    </row>
    <row r="91" spans="1:3" ht="15" hidden="1" customHeight="1" outlineLevel="1">
      <c r="A91" s="522" t="s">
        <v>213</v>
      </c>
      <c r="B91" s="337"/>
      <c r="C91" s="337">
        <v>7.2</v>
      </c>
    </row>
    <row r="92" spans="1:3" ht="15" hidden="1" customHeight="1" outlineLevel="1">
      <c r="A92" s="523" t="s">
        <v>214</v>
      </c>
      <c r="B92" s="331"/>
      <c r="C92" s="331">
        <v>255</v>
      </c>
    </row>
    <row r="93" spans="1:3" ht="15" hidden="1" customHeight="1" outlineLevel="1">
      <c r="A93" s="523" t="s">
        <v>366</v>
      </c>
      <c r="B93" s="337"/>
      <c r="C93" s="337">
        <v>5.0999999999999996</v>
      </c>
    </row>
    <row r="94" spans="1:3" ht="15" hidden="1" customHeight="1" outlineLevel="1">
      <c r="A94" s="522" t="s">
        <v>215</v>
      </c>
      <c r="B94" s="331"/>
      <c r="C94" s="331">
        <v>21</v>
      </c>
    </row>
    <row r="95" spans="1:3" ht="15" hidden="1" customHeight="1" outlineLevel="1">
      <c r="A95" s="522" t="s">
        <v>216</v>
      </c>
      <c r="B95" s="331"/>
      <c r="C95" s="331">
        <v>72</v>
      </c>
    </row>
    <row r="96" spans="1:3" ht="15" hidden="1" customHeight="1" outlineLevel="1">
      <c r="A96" s="522" t="s">
        <v>217</v>
      </c>
      <c r="B96" s="331"/>
      <c r="C96" s="331">
        <v>93</v>
      </c>
    </row>
    <row r="97" spans="1:3" ht="15" hidden="1" customHeight="1" outlineLevel="1">
      <c r="A97" s="522" t="s">
        <v>218</v>
      </c>
      <c r="B97" s="331"/>
      <c r="C97" s="331">
        <v>170</v>
      </c>
    </row>
    <row r="98" spans="1:3" ht="15" hidden="1" customHeight="1" outlineLevel="1">
      <c r="A98" s="522" t="s">
        <v>219</v>
      </c>
      <c r="B98" s="337"/>
      <c r="C98" s="337">
        <v>3.4</v>
      </c>
    </row>
    <row r="99" spans="1:3" ht="15" hidden="1" customHeight="1" outlineLevel="1">
      <c r="A99" s="522" t="s">
        <v>220</v>
      </c>
      <c r="B99" s="331"/>
      <c r="C99" s="331">
        <v>94</v>
      </c>
    </row>
    <row r="100" spans="1:3" ht="15" hidden="1" customHeight="1" outlineLevel="1">
      <c r="A100" s="519" t="s">
        <v>221</v>
      </c>
      <c r="B100" s="514"/>
      <c r="C100" s="514">
        <v>2018</v>
      </c>
    </row>
    <row r="101" spans="1:3" ht="15" hidden="1" customHeight="1" outlineLevel="1">
      <c r="A101" s="485" t="s">
        <v>222</v>
      </c>
      <c r="B101" s="331"/>
      <c r="C101" s="331">
        <v>69</v>
      </c>
    </row>
    <row r="102" spans="1:3" ht="15" hidden="1" customHeight="1" outlineLevel="1">
      <c r="A102" s="485" t="s">
        <v>223</v>
      </c>
      <c r="B102" s="331"/>
      <c r="C102" s="331">
        <v>31</v>
      </c>
    </row>
    <row r="103" spans="1:3" ht="15" hidden="1" customHeight="1" outlineLevel="1">
      <c r="A103" s="485" t="s">
        <v>224</v>
      </c>
      <c r="B103" s="337"/>
      <c r="C103" s="337">
        <v>6.1</v>
      </c>
    </row>
    <row r="104" spans="1:3" ht="15" hidden="1" customHeight="1" outlineLevel="1">
      <c r="A104" s="485" t="s">
        <v>225</v>
      </c>
      <c r="B104" s="337"/>
      <c r="C104" s="337">
        <v>7.7</v>
      </c>
    </row>
    <row r="105" spans="1:3" ht="15" hidden="1" customHeight="1" outlineLevel="1">
      <c r="A105" s="485" t="s">
        <v>226</v>
      </c>
      <c r="B105" s="337"/>
      <c r="C105" s="337">
        <v>6.6</v>
      </c>
    </row>
    <row r="106" spans="1:3" ht="15" hidden="1" customHeight="1" outlineLevel="1">
      <c r="A106" s="485" t="s">
        <v>227</v>
      </c>
      <c r="B106" s="331"/>
      <c r="C106" s="331">
        <v>82</v>
      </c>
    </row>
    <row r="107" spans="1:3" ht="15" hidden="1" customHeight="1" outlineLevel="1">
      <c r="A107" s="485" t="s">
        <v>228</v>
      </c>
      <c r="B107" s="338"/>
      <c r="C107" s="338">
        <v>19.2</v>
      </c>
    </row>
    <row r="108" spans="1:3" ht="15" hidden="1" customHeight="1" outlineLevel="1">
      <c r="A108" s="485" t="s">
        <v>229</v>
      </c>
      <c r="B108" s="338"/>
      <c r="C108" s="338">
        <v>18.899999999999999</v>
      </c>
    </row>
    <row r="109" spans="1:3" ht="15" hidden="1" customHeight="1" outlineLevel="1">
      <c r="A109" s="485" t="s">
        <v>230</v>
      </c>
      <c r="B109" s="331"/>
      <c r="C109" s="331">
        <v>43</v>
      </c>
    </row>
    <row r="110" spans="1:3" ht="15" hidden="1" customHeight="1" outlineLevel="1">
      <c r="A110" s="485" t="s">
        <v>365</v>
      </c>
      <c r="B110" s="339"/>
      <c r="C110" s="339">
        <v>57</v>
      </c>
    </row>
    <row r="111" spans="1:3" ht="15" hidden="1" customHeight="1" outlineLevel="1">
      <c r="A111" s="485" t="s">
        <v>231</v>
      </c>
      <c r="B111" s="339"/>
      <c r="C111" s="339">
        <v>23</v>
      </c>
    </row>
    <row r="112" spans="1:3" ht="15" hidden="1" customHeight="1" outlineLevel="1">
      <c r="A112" s="485" t="s">
        <v>375</v>
      </c>
      <c r="B112" s="339"/>
      <c r="C112" s="339" t="s">
        <v>145</v>
      </c>
    </row>
    <row r="113" spans="1:3" ht="15" hidden="1" customHeight="1" outlineLevel="1">
      <c r="A113" s="519" t="s">
        <v>232</v>
      </c>
      <c r="B113" s="514"/>
      <c r="C113" s="514">
        <v>2018</v>
      </c>
    </row>
    <row r="114" spans="1:3" ht="15" hidden="1" customHeight="1" outlineLevel="1">
      <c r="A114" s="485" t="s">
        <v>233</v>
      </c>
      <c r="B114" s="331"/>
      <c r="C114" s="331">
        <v>194</v>
      </c>
    </row>
    <row r="115" spans="1:3" ht="15" hidden="1" customHeight="1" outlineLevel="1">
      <c r="A115" s="485" t="s">
        <v>234</v>
      </c>
      <c r="B115" s="337"/>
      <c r="C115" s="337">
        <v>2.8</v>
      </c>
    </row>
    <row r="116" spans="1:3" ht="15" hidden="1" customHeight="1" outlineLevel="1">
      <c r="A116" s="485" t="s">
        <v>235</v>
      </c>
      <c r="B116" s="331"/>
      <c r="C116" s="331">
        <v>57</v>
      </c>
    </row>
    <row r="117" spans="1:3" ht="15" hidden="1" customHeight="1" outlineLevel="1">
      <c r="A117" s="485" t="s">
        <v>236</v>
      </c>
      <c r="B117" s="331"/>
      <c r="C117" s="331">
        <v>914</v>
      </c>
    </row>
    <row r="118" spans="1:3" ht="15" hidden="1" customHeight="1" outlineLevel="1">
      <c r="A118" s="485" t="s">
        <v>237</v>
      </c>
      <c r="B118" s="337"/>
      <c r="C118" s="337">
        <v>13.3</v>
      </c>
    </row>
    <row r="119" spans="1:3" ht="15" hidden="1" customHeight="1" outlineLevel="1">
      <c r="A119" s="485" t="s">
        <v>238</v>
      </c>
      <c r="B119" s="331"/>
      <c r="C119" s="331">
        <v>0</v>
      </c>
    </row>
    <row r="120" spans="1:3" ht="15" hidden="1" customHeight="1" outlineLevel="1">
      <c r="A120" s="485" t="s">
        <v>239</v>
      </c>
      <c r="B120" s="337"/>
      <c r="C120" s="337">
        <v>2</v>
      </c>
    </row>
    <row r="121" spans="1:3" ht="15" hidden="1" customHeight="1" outlineLevel="1">
      <c r="A121" s="485" t="s">
        <v>240</v>
      </c>
      <c r="B121" s="337"/>
      <c r="C121" s="337">
        <v>2</v>
      </c>
    </row>
    <row r="122" spans="1:3" ht="15" hidden="1" customHeight="1" outlineLevel="1">
      <c r="A122" s="519" t="s">
        <v>241</v>
      </c>
      <c r="B122" s="514"/>
      <c r="C122" s="514">
        <v>2018</v>
      </c>
    </row>
    <row r="123" spans="1:3" ht="15" hidden="1" customHeight="1" outlineLevel="1">
      <c r="A123" s="485" t="s">
        <v>376</v>
      </c>
      <c r="B123" s="331"/>
      <c r="C123" s="331">
        <v>95</v>
      </c>
    </row>
    <row r="124" spans="1:3" ht="15" hidden="1" customHeight="1" outlineLevel="1">
      <c r="A124" s="485" t="s">
        <v>377</v>
      </c>
      <c r="B124" s="331"/>
      <c r="C124" s="332" t="s">
        <v>145</v>
      </c>
    </row>
    <row r="125" spans="1:3" ht="15" hidden="1" customHeight="1" outlineLevel="1">
      <c r="A125" s="485" t="s">
        <v>378</v>
      </c>
      <c r="B125" s="331"/>
      <c r="C125" s="331">
        <v>86</v>
      </c>
    </row>
    <row r="126" spans="1:3" ht="15" hidden="1" customHeight="1" outlineLevel="1">
      <c r="A126" s="485"/>
      <c r="B126" s="331"/>
      <c r="C126" s="331"/>
    </row>
    <row r="127" spans="1:3" ht="15" hidden="1" customHeight="1" outlineLevel="1">
      <c r="A127" s="484" t="s">
        <v>367</v>
      </c>
      <c r="B127" s="341"/>
    </row>
    <row r="128" spans="1:3" ht="15" hidden="1" customHeight="1" outlineLevel="1">
      <c r="A128" s="340" t="s">
        <v>242</v>
      </c>
    </row>
    <row r="129" spans="1:3" ht="15" hidden="1" customHeight="1" outlineLevel="1">
      <c r="A129" s="340" t="s">
        <v>368</v>
      </c>
    </row>
    <row r="130" spans="1:3" ht="15" hidden="1" customHeight="1" outlineLevel="1">
      <c r="A130" s="340" t="s">
        <v>243</v>
      </c>
    </row>
    <row r="131" spans="1:3" ht="15" hidden="1" customHeight="1" outlineLevel="1">
      <c r="A131" s="340" t="s">
        <v>374</v>
      </c>
      <c r="C131" s="343"/>
    </row>
    <row r="132" spans="1:3" ht="15" hidden="1" customHeight="1" outlineLevel="1">
      <c r="A132" s="340" t="s">
        <v>369</v>
      </c>
      <c r="C132" s="343"/>
    </row>
    <row r="133" spans="1:3" ht="15" hidden="1" customHeight="1" outlineLevel="1">
      <c r="A133" s="340" t="s">
        <v>370</v>
      </c>
      <c r="C133" s="343"/>
    </row>
    <row r="134" spans="1:3" ht="15" hidden="1" customHeight="1" outlineLevel="1">
      <c r="A134" s="340" t="s">
        <v>371</v>
      </c>
      <c r="C134" s="343"/>
    </row>
    <row r="135" spans="1:3" ht="15" hidden="1" customHeight="1" outlineLevel="1">
      <c r="A135" s="340" t="s">
        <v>372</v>
      </c>
      <c r="C135" s="344"/>
    </row>
    <row r="136" spans="1:3" ht="15" hidden="1" customHeight="1" outlineLevel="1">
      <c r="A136" s="340" t="s">
        <v>373</v>
      </c>
      <c r="C136" s="344"/>
    </row>
    <row r="137" spans="1:3" ht="15" hidden="1" customHeight="1" outlineLevel="1"/>
    <row r="138" spans="1:3" ht="15" customHeight="1" collapsed="1">
      <c r="A138" s="346"/>
    </row>
  </sheetData>
  <mergeCells count="10">
    <mergeCell ref="A70:H70"/>
    <mergeCell ref="A61:H61"/>
    <mergeCell ref="A62:H62"/>
    <mergeCell ref="A63:H63"/>
    <mergeCell ref="A64:H64"/>
    <mergeCell ref="A65:H65"/>
    <mergeCell ref="A66:H66"/>
    <mergeCell ref="A67:H67"/>
    <mergeCell ref="A68:H68"/>
    <mergeCell ref="A69:H69"/>
  </mergeCells>
  <pageMargins left="0.70866141732283472" right="0.70866141732283472" top="0.74803149606299213" bottom="0.74803149606299213" header="0.31496062992125984" footer="0.31496062992125984"/>
  <pageSetup paperSize="9" scale="5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77"/>
  <sheetViews>
    <sheetView showGridLines="0" zoomScale="90" zoomScaleNormal="9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outlineLevelCol="1"/>
  <cols>
    <col min="1" max="1" width="48" style="4" customWidth="1"/>
    <col min="2" max="2" width="8.7109375" style="4" customWidth="1" outlineLevel="1"/>
    <col min="3" max="3" width="7.85546875" style="4" customWidth="1" outlineLevel="1"/>
    <col min="4" max="4" width="7.5703125" style="4" customWidth="1" outlineLevel="1"/>
    <col min="5" max="6" width="8.7109375" style="4" customWidth="1" outlineLevel="1"/>
    <col min="7" max="8" width="8.42578125" style="4" customWidth="1" outlineLevel="1"/>
    <col min="9" max="9" width="7.7109375" style="4" customWidth="1" outlineLevel="1"/>
    <col min="10" max="10" width="8" style="4" customWidth="1"/>
    <col min="11" max="12" width="8.7109375" style="4" customWidth="1"/>
    <col min="13" max="20" width="10.28515625" style="4" customWidth="1"/>
    <col min="21" max="16384" width="9.140625" style="4"/>
  </cols>
  <sheetData>
    <row r="1" spans="1:20">
      <c r="A1" s="118" t="s">
        <v>11</v>
      </c>
      <c r="B1" s="295"/>
      <c r="C1" s="198"/>
      <c r="D1" s="198"/>
      <c r="E1" s="198"/>
      <c r="F1" s="295"/>
      <c r="G1" s="198"/>
      <c r="H1" s="198"/>
      <c r="I1" s="198"/>
      <c r="J1" s="198"/>
      <c r="K1" s="198"/>
      <c r="L1" s="198"/>
      <c r="M1" s="198"/>
      <c r="N1" s="198"/>
      <c r="O1" s="198"/>
      <c r="P1" s="198"/>
      <c r="Q1" s="198"/>
      <c r="R1" s="198"/>
      <c r="S1" s="198"/>
      <c r="T1" s="198"/>
    </row>
    <row r="2" spans="1:20">
      <c r="A2" s="118" t="s">
        <v>247</v>
      </c>
      <c r="B2" s="323"/>
      <c r="C2" s="199"/>
      <c r="D2" s="199"/>
      <c r="E2" s="199"/>
      <c r="F2" s="323"/>
      <c r="G2" s="199"/>
      <c r="H2" s="199"/>
      <c r="I2" s="199"/>
      <c r="J2" s="199"/>
      <c r="K2" s="199"/>
      <c r="L2" s="199"/>
      <c r="M2" s="199"/>
      <c r="N2" s="199"/>
      <c r="O2" s="199"/>
      <c r="P2" s="199"/>
      <c r="Q2" s="199"/>
      <c r="R2" s="199"/>
      <c r="S2" s="199"/>
      <c r="T2" s="199"/>
    </row>
    <row r="3" spans="1:20" s="39" customFormat="1" ht="14.25">
      <c r="A3" s="132"/>
      <c r="B3" s="200">
        <v>2016</v>
      </c>
      <c r="C3" s="200"/>
      <c r="D3" s="200"/>
      <c r="E3" s="200"/>
      <c r="F3" s="200" t="s">
        <v>345</v>
      </c>
      <c r="G3" s="200"/>
      <c r="H3" s="200"/>
      <c r="I3" s="200"/>
      <c r="J3" s="200">
        <v>2018</v>
      </c>
      <c r="K3" s="200"/>
      <c r="L3" s="200"/>
      <c r="M3" s="200"/>
      <c r="N3" s="200">
        <v>2019</v>
      </c>
      <c r="O3" s="200"/>
      <c r="P3" s="200"/>
      <c r="Q3" s="200"/>
      <c r="R3" s="200">
        <v>2020</v>
      </c>
      <c r="S3" s="200"/>
      <c r="T3" s="200"/>
    </row>
    <row r="4" spans="1:20" s="39" customFormat="1">
      <c r="A4" s="98" t="s">
        <v>1</v>
      </c>
      <c r="B4" s="201" t="s">
        <v>9</v>
      </c>
      <c r="C4" s="201" t="s">
        <v>8</v>
      </c>
      <c r="D4" s="201" t="s">
        <v>7</v>
      </c>
      <c r="E4" s="201" t="s">
        <v>10</v>
      </c>
      <c r="F4" s="201" t="s">
        <v>9</v>
      </c>
      <c r="G4" s="201" t="s">
        <v>8</v>
      </c>
      <c r="H4" s="201" t="s">
        <v>7</v>
      </c>
      <c r="I4" s="201" t="s">
        <v>10</v>
      </c>
      <c r="J4" s="201" t="s">
        <v>9</v>
      </c>
      <c r="K4" s="201" t="s">
        <v>8</v>
      </c>
      <c r="L4" s="201" t="s">
        <v>7</v>
      </c>
      <c r="M4" s="201" t="s">
        <v>10</v>
      </c>
      <c r="N4" s="201" t="s">
        <v>9</v>
      </c>
      <c r="O4" s="201" t="s">
        <v>8</v>
      </c>
      <c r="P4" s="201" t="s">
        <v>7</v>
      </c>
      <c r="Q4" s="201" t="s">
        <v>10</v>
      </c>
      <c r="R4" s="201" t="s">
        <v>9</v>
      </c>
      <c r="S4" s="201" t="s">
        <v>8</v>
      </c>
      <c r="T4" s="201" t="s">
        <v>7</v>
      </c>
    </row>
    <row r="5" spans="1:20" ht="14.25">
      <c r="A5" s="96" t="s">
        <v>439</v>
      </c>
      <c r="B5" s="204"/>
      <c r="C5" s="204"/>
      <c r="D5" s="204"/>
      <c r="E5" s="204"/>
      <c r="F5" s="204"/>
      <c r="G5" s="204"/>
      <c r="H5" s="204"/>
      <c r="I5" s="204"/>
      <c r="J5" s="204"/>
      <c r="K5" s="204"/>
      <c r="L5" s="204"/>
      <c r="M5" s="204"/>
      <c r="N5" s="204"/>
      <c r="O5" s="204"/>
      <c r="P5" s="204"/>
      <c r="Q5" s="204"/>
      <c r="R5" s="204"/>
      <c r="S5" s="204"/>
      <c r="T5" s="204"/>
    </row>
    <row r="6" spans="1:20">
      <c r="A6" s="92" t="s">
        <v>2</v>
      </c>
      <c r="B6" s="192">
        <v>8520</v>
      </c>
      <c r="C6" s="205">
        <v>9293</v>
      </c>
      <c r="D6" s="205">
        <v>9125</v>
      </c>
      <c r="E6" s="192">
        <v>9577</v>
      </c>
      <c r="F6" s="192">
        <v>10125</v>
      </c>
      <c r="G6" s="205">
        <v>10279</v>
      </c>
      <c r="H6" s="205">
        <v>10240</v>
      </c>
      <c r="I6" s="192">
        <v>10128</v>
      </c>
      <c r="J6" s="192">
        <v>11141</v>
      </c>
      <c r="K6" s="192">
        <v>11924</v>
      </c>
      <c r="L6" s="192">
        <v>11231</v>
      </c>
      <c r="M6" s="192">
        <v>11284</v>
      </c>
      <c r="N6" s="192">
        <v>12526</v>
      </c>
      <c r="O6" s="205">
        <v>12902</v>
      </c>
      <c r="P6" s="205">
        <v>12937</v>
      </c>
      <c r="Q6" s="205">
        <v>12289</v>
      </c>
      <c r="R6" s="205">
        <v>12800</v>
      </c>
      <c r="S6" s="192">
        <v>11134</v>
      </c>
      <c r="T6" s="192">
        <v>11600</v>
      </c>
    </row>
    <row r="7" spans="1:20">
      <c r="A7" s="92" t="s">
        <v>192</v>
      </c>
      <c r="B7" s="262">
        <v>3275</v>
      </c>
      <c r="C7" s="235">
        <v>2784</v>
      </c>
      <c r="D7" s="235">
        <v>3555</v>
      </c>
      <c r="E7" s="262">
        <v>4407</v>
      </c>
      <c r="F7" s="262">
        <v>6067</v>
      </c>
      <c r="G7" s="235">
        <v>4989</v>
      </c>
      <c r="H7" s="235">
        <v>5160</v>
      </c>
      <c r="I7" s="262">
        <v>5674</v>
      </c>
      <c r="J7" s="262">
        <v>5992</v>
      </c>
      <c r="K7" s="262">
        <v>5596</v>
      </c>
      <c r="L7" s="262">
        <v>4726</v>
      </c>
      <c r="M7" s="262">
        <v>5156.7936991739998</v>
      </c>
      <c r="N7" s="262">
        <v>5687</v>
      </c>
      <c r="O7" s="235">
        <v>5451</v>
      </c>
      <c r="P7" s="235">
        <v>6486</v>
      </c>
      <c r="Q7" s="235">
        <v>6252</v>
      </c>
      <c r="R7" s="235">
        <v>7116</v>
      </c>
      <c r="S7" s="262">
        <v>5723</v>
      </c>
      <c r="T7" s="262">
        <v>5736</v>
      </c>
    </row>
    <row r="8" spans="1:20">
      <c r="A8" s="92" t="s">
        <v>3</v>
      </c>
      <c r="B8" s="192">
        <v>3512</v>
      </c>
      <c r="C8" s="205">
        <v>3862</v>
      </c>
      <c r="D8" s="205">
        <v>3841</v>
      </c>
      <c r="E8" s="192">
        <v>3897</v>
      </c>
      <c r="F8" s="192">
        <v>4303</v>
      </c>
      <c r="G8" s="205">
        <v>4230</v>
      </c>
      <c r="H8" s="205">
        <v>4091</v>
      </c>
      <c r="I8" s="192">
        <v>4027</v>
      </c>
      <c r="J8" s="192">
        <v>4578</v>
      </c>
      <c r="K8" s="192">
        <v>4713</v>
      </c>
      <c r="L8" s="192">
        <v>4556</v>
      </c>
      <c r="M8" s="192">
        <v>4417</v>
      </c>
      <c r="N8" s="192">
        <v>4686</v>
      </c>
      <c r="O8" s="205">
        <v>4868</v>
      </c>
      <c r="P8" s="205">
        <v>4669</v>
      </c>
      <c r="Q8" s="205">
        <v>4044</v>
      </c>
      <c r="R8" s="205">
        <v>4463</v>
      </c>
      <c r="S8" s="192">
        <v>3246</v>
      </c>
      <c r="T8" s="192">
        <v>4359</v>
      </c>
    </row>
    <row r="9" spans="1:20">
      <c r="A9" s="92" t="s">
        <v>194</v>
      </c>
      <c r="B9" s="192">
        <v>2600</v>
      </c>
      <c r="C9" s="205">
        <v>2503</v>
      </c>
      <c r="D9" s="205">
        <v>2550</v>
      </c>
      <c r="E9" s="192">
        <v>2662</v>
      </c>
      <c r="F9" s="192">
        <v>2935</v>
      </c>
      <c r="G9" s="205">
        <v>2946</v>
      </c>
      <c r="H9" s="205">
        <v>2648</v>
      </c>
      <c r="I9" s="192">
        <v>2730</v>
      </c>
      <c r="J9" s="192">
        <v>3337</v>
      </c>
      <c r="K9" s="192">
        <v>3091</v>
      </c>
      <c r="L9" s="192">
        <v>3043</v>
      </c>
      <c r="M9" s="192">
        <v>3026.9346142035001</v>
      </c>
      <c r="N9" s="192">
        <v>4101</v>
      </c>
      <c r="O9" s="205">
        <v>3481</v>
      </c>
      <c r="P9" s="205">
        <v>3224</v>
      </c>
      <c r="Q9" s="205">
        <v>3148</v>
      </c>
      <c r="R9" s="205">
        <v>3823</v>
      </c>
      <c r="S9" s="192">
        <v>2400</v>
      </c>
      <c r="T9" s="192">
        <v>2674</v>
      </c>
    </row>
    <row r="10" spans="1:20">
      <c r="A10" s="78" t="s">
        <v>40</v>
      </c>
      <c r="B10" s="195">
        <v>-130</v>
      </c>
      <c r="C10" s="210">
        <v>-120</v>
      </c>
      <c r="D10" s="210">
        <v>-71</v>
      </c>
      <c r="E10" s="195">
        <v>-144</v>
      </c>
      <c r="F10" s="195">
        <v>-105</v>
      </c>
      <c r="G10" s="210">
        <v>-158</v>
      </c>
      <c r="H10" s="210">
        <v>-77</v>
      </c>
      <c r="I10" s="195">
        <v>-100</v>
      </c>
      <c r="J10" s="195">
        <v>-219</v>
      </c>
      <c r="K10" s="195">
        <v>-204</v>
      </c>
      <c r="L10" s="195">
        <v>-116</v>
      </c>
      <c r="M10" s="195">
        <v>-142</v>
      </c>
      <c r="N10" s="195">
        <v>-188</v>
      </c>
      <c r="O10" s="210">
        <v>-137</v>
      </c>
      <c r="P10" s="210">
        <v>-214</v>
      </c>
      <c r="Q10" s="195">
        <v>-108</v>
      </c>
      <c r="R10" s="195">
        <v>-163</v>
      </c>
      <c r="S10" s="195">
        <v>-102</v>
      </c>
      <c r="T10" s="195">
        <v>-123</v>
      </c>
    </row>
    <row r="11" spans="1:20" s="13" customFormat="1">
      <c r="A11" s="79" t="s">
        <v>39</v>
      </c>
      <c r="B11" s="196">
        <f>SUM(B6:B10)</f>
        <v>17777</v>
      </c>
      <c r="C11" s="196">
        <f>SUM(C6:C10)</f>
        <v>18322</v>
      </c>
      <c r="D11" s="196">
        <f>SUM(D6:D10)</f>
        <v>19000</v>
      </c>
      <c r="E11" s="196">
        <f>SUM(E6:E10)</f>
        <v>20399</v>
      </c>
      <c r="F11" s="196">
        <f t="shared" ref="F11:Q11" si="0">SUM(F6:F10)</f>
        <v>23325</v>
      </c>
      <c r="G11" s="196">
        <f t="shared" si="0"/>
        <v>22286</v>
      </c>
      <c r="H11" s="196">
        <f t="shared" si="0"/>
        <v>22062</v>
      </c>
      <c r="I11" s="196">
        <f t="shared" si="0"/>
        <v>22459</v>
      </c>
      <c r="J11" s="196">
        <f>SUM(J6:J10)</f>
        <v>24829</v>
      </c>
      <c r="K11" s="196">
        <f t="shared" si="0"/>
        <v>25120</v>
      </c>
      <c r="L11" s="196">
        <f t="shared" si="0"/>
        <v>23440</v>
      </c>
      <c r="M11" s="196">
        <f t="shared" si="0"/>
        <v>23742.728313377498</v>
      </c>
      <c r="N11" s="196">
        <f t="shared" si="0"/>
        <v>26812</v>
      </c>
      <c r="O11" s="196">
        <f t="shared" ref="O11" si="1">SUM(O6:O10)</f>
        <v>26565</v>
      </c>
      <c r="P11" s="196">
        <f t="shared" si="0"/>
        <v>27102</v>
      </c>
      <c r="Q11" s="196">
        <f t="shared" si="0"/>
        <v>25625</v>
      </c>
      <c r="R11" s="196">
        <f t="shared" ref="R11:T11" si="2">SUM(R6:R10)</f>
        <v>28039</v>
      </c>
      <c r="S11" s="196">
        <f t="shared" si="2"/>
        <v>22401</v>
      </c>
      <c r="T11" s="196">
        <f t="shared" si="2"/>
        <v>24246</v>
      </c>
    </row>
    <row r="12" spans="1:20" s="13" customFormat="1">
      <c r="A12" s="79"/>
      <c r="B12" s="196"/>
      <c r="C12" s="196"/>
      <c r="D12" s="196"/>
      <c r="E12" s="196"/>
      <c r="F12" s="196"/>
      <c r="G12" s="196"/>
      <c r="H12" s="196"/>
      <c r="I12" s="196"/>
      <c r="J12" s="196"/>
      <c r="K12" s="196"/>
      <c r="L12" s="196"/>
      <c r="M12" s="196"/>
      <c r="N12" s="196"/>
      <c r="O12" s="206"/>
      <c r="P12" s="206"/>
      <c r="Q12" s="206"/>
      <c r="R12" s="206"/>
      <c r="S12" s="196"/>
      <c r="T12" s="196"/>
    </row>
    <row r="13" spans="1:20" s="13" customFormat="1" ht="14.25">
      <c r="A13" s="79" t="s">
        <v>440</v>
      </c>
      <c r="B13" s="196"/>
      <c r="C13" s="196"/>
      <c r="D13" s="196"/>
      <c r="E13" s="196"/>
      <c r="F13" s="196"/>
      <c r="G13" s="196"/>
      <c r="H13" s="196"/>
      <c r="I13" s="196"/>
      <c r="J13" s="196"/>
      <c r="K13" s="196"/>
      <c r="L13" s="196"/>
      <c r="M13" s="196"/>
      <c r="N13" s="196"/>
      <c r="O13" s="206"/>
      <c r="P13" s="206"/>
      <c r="Q13" s="206"/>
      <c r="R13" s="206"/>
      <c r="S13" s="196"/>
      <c r="T13" s="196"/>
    </row>
    <row r="14" spans="1:20">
      <c r="A14" s="92" t="s">
        <v>2</v>
      </c>
      <c r="B14" s="192">
        <v>8156</v>
      </c>
      <c r="C14" s="192">
        <v>8976</v>
      </c>
      <c r="D14" s="192">
        <v>9421</v>
      </c>
      <c r="E14" s="192">
        <v>9803</v>
      </c>
      <c r="F14" s="192">
        <v>9268</v>
      </c>
      <c r="G14" s="192">
        <v>9667</v>
      </c>
      <c r="H14" s="192">
        <v>9552</v>
      </c>
      <c r="I14" s="192">
        <v>10437</v>
      </c>
      <c r="J14" s="192">
        <v>9735</v>
      </c>
      <c r="K14" s="192">
        <v>11266</v>
      </c>
      <c r="L14" s="192">
        <v>11269</v>
      </c>
      <c r="M14" s="192">
        <v>11702</v>
      </c>
      <c r="N14" s="192">
        <v>11397</v>
      </c>
      <c r="O14" s="205">
        <v>11974</v>
      </c>
      <c r="P14" s="205">
        <v>12314</v>
      </c>
      <c r="Q14" s="205">
        <v>12601</v>
      </c>
      <c r="R14" s="205">
        <v>11588</v>
      </c>
      <c r="S14" s="192">
        <v>11405</v>
      </c>
      <c r="T14" s="192">
        <v>11890</v>
      </c>
    </row>
    <row r="15" spans="1:20">
      <c r="A15" s="92" t="s">
        <v>192</v>
      </c>
      <c r="B15" s="192">
        <v>2536</v>
      </c>
      <c r="C15" s="192">
        <v>2953</v>
      </c>
      <c r="D15" s="192">
        <v>3511</v>
      </c>
      <c r="E15" s="192">
        <v>4635</v>
      </c>
      <c r="F15" s="192">
        <v>4753</v>
      </c>
      <c r="G15" s="192">
        <v>4767</v>
      </c>
      <c r="H15" s="192">
        <v>4754</v>
      </c>
      <c r="I15" s="192">
        <v>5229</v>
      </c>
      <c r="J15" s="192">
        <v>5255</v>
      </c>
      <c r="K15" s="192">
        <v>5740</v>
      </c>
      <c r="L15" s="192">
        <v>5272</v>
      </c>
      <c r="M15" s="192">
        <v>5740</v>
      </c>
      <c r="N15" s="192">
        <v>5253</v>
      </c>
      <c r="O15" s="205">
        <v>5650</v>
      </c>
      <c r="P15" s="205">
        <v>6107</v>
      </c>
      <c r="Q15" s="205">
        <v>6560</v>
      </c>
      <c r="R15" s="205">
        <v>6159</v>
      </c>
      <c r="S15" s="192">
        <v>6535</v>
      </c>
      <c r="T15" s="192">
        <v>5928</v>
      </c>
    </row>
    <row r="16" spans="1:20">
      <c r="A16" s="92" t="s">
        <v>3</v>
      </c>
      <c r="B16" s="192">
        <v>3417</v>
      </c>
      <c r="C16" s="192">
        <v>3622</v>
      </c>
      <c r="D16" s="192">
        <v>3841</v>
      </c>
      <c r="E16" s="192">
        <v>4137</v>
      </c>
      <c r="F16" s="192">
        <v>3965</v>
      </c>
      <c r="G16" s="192">
        <v>4153</v>
      </c>
      <c r="H16" s="192">
        <v>4098</v>
      </c>
      <c r="I16" s="262">
        <v>4215</v>
      </c>
      <c r="J16" s="192">
        <v>4178</v>
      </c>
      <c r="K16" s="192">
        <v>4519</v>
      </c>
      <c r="L16" s="192">
        <v>4365</v>
      </c>
      <c r="M16" s="192">
        <v>4871</v>
      </c>
      <c r="N16" s="192">
        <v>4547</v>
      </c>
      <c r="O16" s="205">
        <v>4576</v>
      </c>
      <c r="P16" s="205">
        <v>4783</v>
      </c>
      <c r="Q16" s="205">
        <v>4806</v>
      </c>
      <c r="R16" s="205">
        <v>4193</v>
      </c>
      <c r="S16" s="192">
        <v>3355</v>
      </c>
      <c r="T16" s="192">
        <v>4221</v>
      </c>
    </row>
    <row r="17" spans="1:20">
      <c r="A17" s="92" t="s">
        <v>194</v>
      </c>
      <c r="B17" s="192">
        <v>2331</v>
      </c>
      <c r="C17" s="192">
        <v>2519</v>
      </c>
      <c r="D17" s="192">
        <v>2519</v>
      </c>
      <c r="E17" s="192">
        <v>2647</v>
      </c>
      <c r="F17" s="192">
        <v>2685</v>
      </c>
      <c r="G17" s="192">
        <v>2908</v>
      </c>
      <c r="H17" s="192">
        <v>2732</v>
      </c>
      <c r="I17" s="192">
        <v>2892</v>
      </c>
      <c r="J17" s="192">
        <v>2894</v>
      </c>
      <c r="K17" s="192">
        <v>3091</v>
      </c>
      <c r="L17" s="192">
        <v>2911</v>
      </c>
      <c r="M17" s="192">
        <v>3146</v>
      </c>
      <c r="N17" s="192">
        <v>3177</v>
      </c>
      <c r="O17" s="205">
        <v>3555</v>
      </c>
      <c r="P17" s="205">
        <v>3697</v>
      </c>
      <c r="Q17" s="205">
        <v>3486</v>
      </c>
      <c r="R17" s="205">
        <v>3325</v>
      </c>
      <c r="S17" s="192">
        <v>2930</v>
      </c>
      <c r="T17" s="192">
        <v>2932</v>
      </c>
    </row>
    <row r="18" spans="1:20">
      <c r="A18" s="93" t="s">
        <v>88</v>
      </c>
      <c r="B18" s="195">
        <v>-135</v>
      </c>
      <c r="C18" s="195">
        <v>-122</v>
      </c>
      <c r="D18" s="195">
        <v>-100</v>
      </c>
      <c r="E18" s="195">
        <v>-133</v>
      </c>
      <c r="F18" s="195">
        <v>-93</v>
      </c>
      <c r="G18" s="195">
        <v>-98</v>
      </c>
      <c r="H18" s="283">
        <v>-103</v>
      </c>
      <c r="I18" s="283">
        <v>-128</v>
      </c>
      <c r="J18" s="195">
        <v>-156</v>
      </c>
      <c r="K18" s="195">
        <v>-155</v>
      </c>
      <c r="L18" s="195">
        <v>-142</v>
      </c>
      <c r="M18" s="195">
        <v>-138</v>
      </c>
      <c r="N18" s="195">
        <v>-193</v>
      </c>
      <c r="O18" s="210">
        <v>-175</v>
      </c>
      <c r="P18" s="210">
        <v>-225</v>
      </c>
      <c r="Q18" s="210">
        <v>-134</v>
      </c>
      <c r="R18" s="210">
        <v>-167</v>
      </c>
      <c r="S18" s="195">
        <v>-123</v>
      </c>
      <c r="T18" s="195">
        <v>-122</v>
      </c>
    </row>
    <row r="19" spans="1:20" s="13" customFormat="1">
      <c r="A19" s="91" t="s">
        <v>28</v>
      </c>
      <c r="B19" s="196">
        <f t="shared" ref="B19:L19" si="3">SUM(B14:B18)</f>
        <v>16305</v>
      </c>
      <c r="C19" s="196">
        <f t="shared" si="3"/>
        <v>17948</v>
      </c>
      <c r="D19" s="196">
        <f t="shared" si="3"/>
        <v>19192</v>
      </c>
      <c r="E19" s="196">
        <f t="shared" si="3"/>
        <v>21089</v>
      </c>
      <c r="F19" s="281">
        <f t="shared" si="3"/>
        <v>20578</v>
      </c>
      <c r="G19" s="281">
        <f t="shared" si="3"/>
        <v>21397</v>
      </c>
      <c r="H19" s="281">
        <f t="shared" si="3"/>
        <v>21033</v>
      </c>
      <c r="I19" s="281">
        <f t="shared" si="3"/>
        <v>22645</v>
      </c>
      <c r="J19" s="196">
        <f t="shared" si="3"/>
        <v>21906</v>
      </c>
      <c r="K19" s="196">
        <f t="shared" si="3"/>
        <v>24461</v>
      </c>
      <c r="L19" s="196">
        <f t="shared" si="3"/>
        <v>23675</v>
      </c>
      <c r="M19" s="196">
        <f t="shared" ref="M19:T19" si="4">SUM(M14:M18)</f>
        <v>25321</v>
      </c>
      <c r="N19" s="196">
        <f t="shared" si="4"/>
        <v>24181</v>
      </c>
      <c r="O19" s="196">
        <f t="shared" si="4"/>
        <v>25580</v>
      </c>
      <c r="P19" s="196">
        <f t="shared" si="4"/>
        <v>26676</v>
      </c>
      <c r="Q19" s="196">
        <f t="shared" ref="Q19" si="5">SUM(Q14:Q18)</f>
        <v>27319</v>
      </c>
      <c r="R19" s="196">
        <f t="shared" si="4"/>
        <v>25098</v>
      </c>
      <c r="S19" s="196">
        <f t="shared" si="4"/>
        <v>24102</v>
      </c>
      <c r="T19" s="196">
        <f t="shared" si="4"/>
        <v>24849</v>
      </c>
    </row>
    <row r="20" spans="1:20">
      <c r="A20" s="92" t="s">
        <v>29</v>
      </c>
      <c r="B20" s="205"/>
      <c r="C20" s="205"/>
      <c r="D20" s="205"/>
      <c r="E20" s="192"/>
      <c r="F20" s="235">
        <v>-11647</v>
      </c>
      <c r="G20" s="235">
        <v>-12061</v>
      </c>
      <c r="H20" s="235">
        <v>-11967</v>
      </c>
      <c r="I20" s="262">
        <v>-12956</v>
      </c>
      <c r="J20" s="205">
        <v>-12304</v>
      </c>
      <c r="K20" s="205">
        <v>-13898</v>
      </c>
      <c r="L20" s="205">
        <v>-13370</v>
      </c>
      <c r="M20" s="205">
        <v>-14570</v>
      </c>
      <c r="N20" s="205">
        <v>-13747</v>
      </c>
      <c r="O20" s="205">
        <v>-14395</v>
      </c>
      <c r="P20" s="205">
        <v>-15348</v>
      </c>
      <c r="Q20" s="205">
        <v>-15534</v>
      </c>
      <c r="R20" s="205">
        <v>-14395</v>
      </c>
      <c r="S20" s="205">
        <v>-14547</v>
      </c>
      <c r="T20" s="205">
        <v>-14681</v>
      </c>
    </row>
    <row r="21" spans="1:20" s="13" customFormat="1">
      <c r="A21" s="91" t="s">
        <v>15</v>
      </c>
      <c r="B21" s="206"/>
      <c r="C21" s="206"/>
      <c r="D21" s="206"/>
      <c r="E21" s="206"/>
      <c r="F21" s="348">
        <f t="shared" ref="F21:L21" si="6">SUM(F19:F20)</f>
        <v>8931</v>
      </c>
      <c r="G21" s="348">
        <f t="shared" si="6"/>
        <v>9336</v>
      </c>
      <c r="H21" s="348">
        <f t="shared" si="6"/>
        <v>9066</v>
      </c>
      <c r="I21" s="348">
        <f t="shared" si="6"/>
        <v>9689</v>
      </c>
      <c r="J21" s="206">
        <f t="shared" si="6"/>
        <v>9602</v>
      </c>
      <c r="K21" s="206">
        <f t="shared" si="6"/>
        <v>10563</v>
      </c>
      <c r="L21" s="206">
        <f t="shared" si="6"/>
        <v>10305</v>
      </c>
      <c r="M21" s="206">
        <f t="shared" ref="M21:P21" si="7">SUM(M19:M20)</f>
        <v>10751</v>
      </c>
      <c r="N21" s="206">
        <f t="shared" si="7"/>
        <v>10434</v>
      </c>
      <c r="O21" s="206">
        <f t="shared" si="7"/>
        <v>11185</v>
      </c>
      <c r="P21" s="206">
        <f t="shared" si="7"/>
        <v>11328</v>
      </c>
      <c r="Q21" s="206">
        <f t="shared" ref="Q21" si="8">SUM(Q19:Q20)</f>
        <v>11785</v>
      </c>
      <c r="R21" s="206">
        <v>10703</v>
      </c>
      <c r="S21" s="206">
        <v>9555</v>
      </c>
      <c r="T21" s="206">
        <v>10168</v>
      </c>
    </row>
    <row r="22" spans="1:20" outlineLevel="1">
      <c r="A22" s="92" t="s">
        <v>16</v>
      </c>
      <c r="B22" s="205"/>
      <c r="C22" s="205"/>
      <c r="D22" s="205"/>
      <c r="E22" s="192"/>
      <c r="F22" s="205">
        <v>-2461</v>
      </c>
      <c r="G22" s="205">
        <v>-2526</v>
      </c>
      <c r="H22" s="205">
        <v>-2585</v>
      </c>
      <c r="I22" s="192">
        <v>-2571</v>
      </c>
      <c r="J22" s="205">
        <v>-2585</v>
      </c>
      <c r="K22" s="205">
        <v>-2830</v>
      </c>
      <c r="L22" s="205">
        <v>-2806</v>
      </c>
      <c r="M22" s="205">
        <v>-2934</v>
      </c>
      <c r="N22" s="205">
        <v>-2912</v>
      </c>
      <c r="O22" s="205">
        <v>-3033</v>
      </c>
      <c r="P22" s="205">
        <v>-3040</v>
      </c>
      <c r="Q22" s="205">
        <v>-3133</v>
      </c>
      <c r="R22" s="205">
        <v>-3080</v>
      </c>
      <c r="S22" s="205">
        <v>-2653</v>
      </c>
      <c r="T22" s="205">
        <v>-2792</v>
      </c>
    </row>
    <row r="23" spans="1:20" outlineLevel="1">
      <c r="A23" s="92" t="s">
        <v>27</v>
      </c>
      <c r="B23" s="205"/>
      <c r="C23" s="205"/>
      <c r="D23" s="205"/>
      <c r="E23" s="192"/>
      <c r="F23" s="205">
        <v>-1430</v>
      </c>
      <c r="G23" s="205">
        <v>-1411</v>
      </c>
      <c r="H23" s="205">
        <v>-1283</v>
      </c>
      <c r="I23" s="262">
        <v>-1475</v>
      </c>
      <c r="J23" s="205">
        <v>-1432</v>
      </c>
      <c r="K23" s="205">
        <v>-1630</v>
      </c>
      <c r="L23" s="205">
        <v>-1516</v>
      </c>
      <c r="M23" s="205">
        <v>-1478</v>
      </c>
      <c r="N23" s="205">
        <v>-1734</v>
      </c>
      <c r="O23" s="205">
        <v>-1838</v>
      </c>
      <c r="P23" s="205">
        <v>-1695</v>
      </c>
      <c r="Q23" s="205">
        <v>-1959</v>
      </c>
      <c r="R23" s="205">
        <v>-1643</v>
      </c>
      <c r="S23" s="205">
        <v>-1709</v>
      </c>
      <c r="T23" s="205">
        <v>-1582</v>
      </c>
    </row>
    <row r="24" spans="1:20" outlineLevel="1">
      <c r="A24" s="92" t="s">
        <v>17</v>
      </c>
      <c r="B24" s="205"/>
      <c r="C24" s="205"/>
      <c r="D24" s="205"/>
      <c r="E24" s="192"/>
      <c r="F24" s="205">
        <v>-662</v>
      </c>
      <c r="G24" s="205">
        <v>-696</v>
      </c>
      <c r="H24" s="205">
        <v>-742</v>
      </c>
      <c r="I24" s="262">
        <v>-828</v>
      </c>
      <c r="J24" s="205">
        <v>-749</v>
      </c>
      <c r="K24" s="205">
        <v>-826</v>
      </c>
      <c r="L24" s="205">
        <v>-779</v>
      </c>
      <c r="M24" s="205">
        <v>-812</v>
      </c>
      <c r="N24" s="205">
        <v>-863</v>
      </c>
      <c r="O24" s="205">
        <v>-878</v>
      </c>
      <c r="P24" s="205">
        <v>-933</v>
      </c>
      <c r="Q24" s="205">
        <v>-957</v>
      </c>
      <c r="R24" s="205">
        <v>-980</v>
      </c>
      <c r="S24" s="205">
        <v>-927</v>
      </c>
      <c r="T24" s="205">
        <v>-938</v>
      </c>
    </row>
    <row r="25" spans="1:20" outlineLevel="1">
      <c r="A25" s="92" t="s">
        <v>93</v>
      </c>
      <c r="B25" s="205"/>
      <c r="C25" s="205"/>
      <c r="D25" s="205"/>
      <c r="E25" s="192"/>
      <c r="F25" s="205">
        <v>-88</v>
      </c>
      <c r="G25" s="205">
        <v>-106</v>
      </c>
      <c r="H25" s="205">
        <v>546</v>
      </c>
      <c r="I25" s="262">
        <v>44</v>
      </c>
      <c r="J25" s="205">
        <v>-3</v>
      </c>
      <c r="K25" s="205">
        <v>153</v>
      </c>
      <c r="L25" s="205">
        <v>59</v>
      </c>
      <c r="M25" s="205">
        <v>134</v>
      </c>
      <c r="N25" s="205">
        <v>123</v>
      </c>
      <c r="O25" s="205">
        <v>-57</v>
      </c>
      <c r="P25" s="205">
        <v>183</v>
      </c>
      <c r="Q25" s="205">
        <v>-109</v>
      </c>
      <c r="R25" s="205">
        <v>124</v>
      </c>
      <c r="S25" s="205">
        <v>-377</v>
      </c>
      <c r="T25" s="205">
        <v>-96</v>
      </c>
    </row>
    <row r="26" spans="1:20" s="14" customFormat="1" outlineLevel="1">
      <c r="A26" s="94" t="s">
        <v>4</v>
      </c>
      <c r="B26" s="202"/>
      <c r="C26" s="202"/>
      <c r="D26" s="202"/>
      <c r="E26" s="202"/>
      <c r="F26" s="202">
        <f t="shared" ref="F26:L26" si="9">+F20+F22+F23+F24+F25</f>
        <v>-16288</v>
      </c>
      <c r="G26" s="202">
        <f t="shared" si="9"/>
        <v>-16800</v>
      </c>
      <c r="H26" s="202">
        <f t="shared" si="9"/>
        <v>-16031</v>
      </c>
      <c r="I26" s="202">
        <f t="shared" si="9"/>
        <v>-17786</v>
      </c>
      <c r="J26" s="202">
        <f>+J20+J22+J23+J24+J25</f>
        <v>-17073</v>
      </c>
      <c r="K26" s="202">
        <f t="shared" si="9"/>
        <v>-19031</v>
      </c>
      <c r="L26" s="202">
        <f t="shared" si="9"/>
        <v>-18412</v>
      </c>
      <c r="M26" s="202">
        <f t="shared" ref="M26:T26" si="10">+M20+M22+M23+M24+M25</f>
        <v>-19660</v>
      </c>
      <c r="N26" s="202">
        <f t="shared" si="10"/>
        <v>-19133</v>
      </c>
      <c r="O26" s="202">
        <f t="shared" si="10"/>
        <v>-20201</v>
      </c>
      <c r="P26" s="202">
        <f t="shared" si="10"/>
        <v>-20833</v>
      </c>
      <c r="Q26" s="202">
        <f t="shared" ref="Q26" si="11">+Q20+Q22+Q23+Q24+Q25</f>
        <v>-21692</v>
      </c>
      <c r="R26" s="202">
        <f t="shared" si="10"/>
        <v>-19974</v>
      </c>
      <c r="S26" s="202">
        <f t="shared" si="10"/>
        <v>-20213</v>
      </c>
      <c r="T26" s="202">
        <f t="shared" si="10"/>
        <v>-20089</v>
      </c>
    </row>
    <row r="27" spans="1:20" outlineLevel="1">
      <c r="A27" s="92" t="s">
        <v>14</v>
      </c>
      <c r="B27" s="203"/>
      <c r="C27" s="203"/>
      <c r="D27" s="203"/>
      <c r="E27" s="203"/>
      <c r="F27" s="203"/>
      <c r="G27" s="203"/>
      <c r="H27" s="203"/>
      <c r="I27" s="203"/>
      <c r="J27" s="203"/>
      <c r="K27" s="203"/>
      <c r="L27" s="203"/>
      <c r="M27" s="203"/>
      <c r="N27" s="203"/>
      <c r="O27" s="203"/>
      <c r="P27" s="203"/>
      <c r="Q27" s="203"/>
      <c r="R27" s="203"/>
      <c r="S27" s="203"/>
      <c r="T27" s="203"/>
    </row>
    <row r="28" spans="1:20">
      <c r="A28" s="95" t="s">
        <v>54</v>
      </c>
      <c r="B28" s="207"/>
      <c r="C28" s="207"/>
      <c r="D28" s="207"/>
      <c r="E28" s="207"/>
      <c r="F28" s="207"/>
      <c r="G28" s="207"/>
      <c r="H28" s="207"/>
      <c r="I28" s="207"/>
      <c r="J28" s="207"/>
      <c r="K28" s="207"/>
      <c r="L28" s="207"/>
      <c r="M28" s="207"/>
      <c r="N28" s="207"/>
      <c r="O28" s="207"/>
      <c r="P28" s="207"/>
      <c r="Q28" s="207"/>
      <c r="R28" s="207"/>
      <c r="S28" s="207"/>
      <c r="T28" s="207"/>
    </row>
    <row r="29" spans="1:20">
      <c r="A29" s="92" t="s">
        <v>2</v>
      </c>
      <c r="B29" s="208"/>
      <c r="C29" s="80"/>
      <c r="D29" s="80"/>
      <c r="E29" s="80"/>
      <c r="F29" s="208">
        <v>2130</v>
      </c>
      <c r="G29" s="80">
        <v>2237</v>
      </c>
      <c r="H29" s="80">
        <v>2225</v>
      </c>
      <c r="I29" s="80">
        <v>2370</v>
      </c>
      <c r="J29" s="208">
        <v>2249</v>
      </c>
      <c r="K29" s="80">
        <v>2638</v>
      </c>
      <c r="L29" s="80">
        <v>2667</v>
      </c>
      <c r="M29" s="282">
        <v>2709</v>
      </c>
      <c r="N29" s="282">
        <v>2618</v>
      </c>
      <c r="O29" s="282">
        <v>2773</v>
      </c>
      <c r="P29" s="282">
        <v>2897</v>
      </c>
      <c r="Q29" s="282">
        <v>2910</v>
      </c>
      <c r="R29" s="282">
        <v>2520</v>
      </c>
      <c r="S29" s="282">
        <v>2444</v>
      </c>
      <c r="T29" s="282">
        <v>2729</v>
      </c>
    </row>
    <row r="30" spans="1:20">
      <c r="A30" s="92" t="s">
        <v>192</v>
      </c>
      <c r="B30" s="208"/>
      <c r="C30" s="80"/>
      <c r="D30" s="80"/>
      <c r="E30" s="80"/>
      <c r="F30" s="208">
        <v>1176</v>
      </c>
      <c r="G30" s="80">
        <v>1193</v>
      </c>
      <c r="H30" s="80">
        <v>1205</v>
      </c>
      <c r="I30" s="80">
        <v>1350</v>
      </c>
      <c r="J30" s="208">
        <v>1292</v>
      </c>
      <c r="K30" s="80">
        <v>1479</v>
      </c>
      <c r="L30" s="80">
        <v>1315</v>
      </c>
      <c r="M30" s="282">
        <v>1436</v>
      </c>
      <c r="N30" s="282">
        <v>1292</v>
      </c>
      <c r="O30" s="282">
        <v>1401</v>
      </c>
      <c r="P30" s="282">
        <v>1508</v>
      </c>
      <c r="Q30" s="282">
        <v>1591</v>
      </c>
      <c r="R30" s="282">
        <v>1497</v>
      </c>
      <c r="S30" s="282">
        <v>1278</v>
      </c>
      <c r="T30" s="282">
        <v>1354</v>
      </c>
    </row>
    <row r="31" spans="1:20">
      <c r="A31" s="92" t="s">
        <v>3</v>
      </c>
      <c r="B31" s="208"/>
      <c r="C31" s="80"/>
      <c r="D31" s="80"/>
      <c r="E31" s="80"/>
      <c r="F31" s="208">
        <v>893</v>
      </c>
      <c r="G31" s="80">
        <v>966</v>
      </c>
      <c r="H31" s="80">
        <v>1359</v>
      </c>
      <c r="I31" s="80">
        <v>976</v>
      </c>
      <c r="J31" s="208">
        <v>974</v>
      </c>
      <c r="K31" s="80">
        <v>1056</v>
      </c>
      <c r="L31" s="80">
        <v>1018</v>
      </c>
      <c r="M31" s="282">
        <v>1140</v>
      </c>
      <c r="N31" s="282">
        <v>1008</v>
      </c>
      <c r="O31" s="282">
        <v>1016</v>
      </c>
      <c r="P31" s="282">
        <v>1051</v>
      </c>
      <c r="Q31" s="282">
        <v>994</v>
      </c>
      <c r="R31" s="282">
        <v>799</v>
      </c>
      <c r="S31" s="282">
        <v>334</v>
      </c>
      <c r="T31" s="282">
        <v>513</v>
      </c>
    </row>
    <row r="32" spans="1:20">
      <c r="A32" s="92" t="s">
        <v>194</v>
      </c>
      <c r="B32" s="208"/>
      <c r="C32" s="80"/>
      <c r="D32" s="80"/>
      <c r="E32" s="80"/>
      <c r="F32" s="208">
        <v>404</v>
      </c>
      <c r="G32" s="80">
        <v>475</v>
      </c>
      <c r="H32" s="80">
        <v>410</v>
      </c>
      <c r="I32" s="80">
        <v>416</v>
      </c>
      <c r="J32" s="208">
        <v>547</v>
      </c>
      <c r="K32" s="80">
        <v>464</v>
      </c>
      <c r="L32" s="80">
        <v>480</v>
      </c>
      <c r="M32" s="282">
        <v>515</v>
      </c>
      <c r="N32" s="282">
        <v>524</v>
      </c>
      <c r="O32" s="282">
        <v>619</v>
      </c>
      <c r="P32" s="282">
        <v>606</v>
      </c>
      <c r="Q32" s="282">
        <v>559</v>
      </c>
      <c r="R32" s="282">
        <v>473</v>
      </c>
      <c r="S32" s="282">
        <v>286</v>
      </c>
      <c r="T32" s="282">
        <v>410</v>
      </c>
    </row>
    <row r="33" spans="1:20">
      <c r="A33" s="92" t="s">
        <v>354</v>
      </c>
      <c r="B33" s="208"/>
      <c r="C33" s="282"/>
      <c r="D33" s="236"/>
      <c r="E33" s="282"/>
      <c r="F33" s="208">
        <v>-313</v>
      </c>
      <c r="G33" s="282">
        <v>-274</v>
      </c>
      <c r="H33" s="236">
        <v>-197</v>
      </c>
      <c r="I33" s="282">
        <v>-253</v>
      </c>
      <c r="J33" s="208">
        <v>-229</v>
      </c>
      <c r="K33" s="80">
        <v>-207</v>
      </c>
      <c r="L33" s="80">
        <v>-217</v>
      </c>
      <c r="M33" s="282">
        <v>-139</v>
      </c>
      <c r="N33" s="282">
        <v>-394</v>
      </c>
      <c r="O33" s="282">
        <v>-430</v>
      </c>
      <c r="P33" s="282">
        <v>-219</v>
      </c>
      <c r="Q33" s="282">
        <v>-427</v>
      </c>
      <c r="R33" s="282">
        <v>-165</v>
      </c>
      <c r="S33" s="282">
        <v>-453</v>
      </c>
      <c r="T33" s="282">
        <v>-246</v>
      </c>
    </row>
    <row r="34" spans="1:20" ht="15.75" customHeight="1">
      <c r="A34" s="93"/>
      <c r="B34" s="210"/>
      <c r="C34" s="210"/>
      <c r="D34" s="210"/>
      <c r="E34" s="210"/>
      <c r="F34" s="210"/>
      <c r="G34" s="210"/>
      <c r="H34" s="210"/>
      <c r="I34" s="210"/>
      <c r="J34" s="210"/>
      <c r="K34" s="210"/>
      <c r="L34" s="210"/>
      <c r="M34" s="450"/>
      <c r="N34" s="450"/>
      <c r="O34" s="450"/>
      <c r="P34" s="283"/>
      <c r="Q34" s="283"/>
      <c r="R34" s="283"/>
      <c r="S34" s="283"/>
      <c r="T34" s="283"/>
    </row>
    <row r="35" spans="1:20" s="13" customFormat="1">
      <c r="A35" s="91" t="s">
        <v>54</v>
      </c>
      <c r="B35" s="349"/>
      <c r="C35" s="349"/>
      <c r="D35" s="349"/>
      <c r="E35" s="349"/>
      <c r="F35" s="349">
        <f t="shared" ref="F35:K35" si="12">SUM(F29:F34)</f>
        <v>4290</v>
      </c>
      <c r="G35" s="349">
        <f t="shared" si="12"/>
        <v>4597</v>
      </c>
      <c r="H35" s="349">
        <f t="shared" si="12"/>
        <v>5002</v>
      </c>
      <c r="I35" s="349">
        <f t="shared" si="12"/>
        <v>4859</v>
      </c>
      <c r="J35" s="349">
        <f>SUM(J29:J34)</f>
        <v>4833</v>
      </c>
      <c r="K35" s="349">
        <f t="shared" si="12"/>
        <v>5430</v>
      </c>
      <c r="L35" s="349">
        <f t="shared" ref="L35:O35" si="13">SUM(L29:L34)</f>
        <v>5263</v>
      </c>
      <c r="M35" s="349">
        <f t="shared" si="13"/>
        <v>5661</v>
      </c>
      <c r="N35" s="349">
        <f t="shared" si="13"/>
        <v>5048</v>
      </c>
      <c r="O35" s="349">
        <f t="shared" si="13"/>
        <v>5379</v>
      </c>
      <c r="P35" s="284">
        <f t="shared" ref="P35:T35" si="14">SUM(P29:P34)</f>
        <v>5843</v>
      </c>
      <c r="Q35" s="284">
        <f t="shared" si="14"/>
        <v>5627</v>
      </c>
      <c r="R35" s="284">
        <f t="shared" si="14"/>
        <v>5124</v>
      </c>
      <c r="S35" s="284">
        <f t="shared" si="14"/>
        <v>3889</v>
      </c>
      <c r="T35" s="284">
        <f t="shared" si="14"/>
        <v>4760</v>
      </c>
    </row>
    <row r="36" spans="1:20">
      <c r="A36" s="92"/>
      <c r="B36" s="350"/>
      <c r="C36" s="350"/>
      <c r="D36" s="350"/>
      <c r="E36" s="350"/>
      <c r="F36" s="350"/>
      <c r="G36" s="350"/>
      <c r="H36" s="350"/>
      <c r="I36" s="350"/>
      <c r="J36" s="350"/>
      <c r="K36" s="350"/>
      <c r="L36" s="350"/>
      <c r="M36" s="350"/>
      <c r="N36" s="350"/>
      <c r="O36" s="350"/>
      <c r="P36" s="350"/>
      <c r="Q36" s="350"/>
      <c r="R36" s="350"/>
      <c r="S36" s="350"/>
      <c r="T36" s="350"/>
    </row>
    <row r="37" spans="1:20">
      <c r="A37" s="96" t="s">
        <v>30</v>
      </c>
      <c r="B37" s="351"/>
      <c r="C37" s="351"/>
      <c r="D37" s="351"/>
      <c r="E37" s="351"/>
      <c r="F37" s="351"/>
      <c r="G37" s="351"/>
      <c r="H37" s="351"/>
      <c r="I37" s="351"/>
      <c r="J37" s="351"/>
      <c r="K37" s="351"/>
      <c r="L37" s="351"/>
      <c r="M37" s="351"/>
      <c r="N37" s="351"/>
      <c r="O37" s="351"/>
      <c r="P37" s="351"/>
      <c r="Q37" s="351"/>
      <c r="R37" s="351"/>
      <c r="S37" s="351"/>
      <c r="T37" s="351"/>
    </row>
    <row r="38" spans="1:20">
      <c r="A38" s="92" t="s">
        <v>2</v>
      </c>
      <c r="B38" s="352"/>
      <c r="C38" s="285"/>
      <c r="D38" s="285"/>
      <c r="E38" s="285"/>
      <c r="F38" s="352">
        <f t="shared" ref="F38:K41" si="15">+F29/F14</f>
        <v>0.22982304704359086</v>
      </c>
      <c r="G38" s="285">
        <f t="shared" si="15"/>
        <v>0.23140581359263473</v>
      </c>
      <c r="H38" s="285">
        <f t="shared" si="15"/>
        <v>0.2329355108877722</v>
      </c>
      <c r="I38" s="285">
        <f t="shared" si="15"/>
        <v>0.22707674619143431</v>
      </c>
      <c r="J38" s="352">
        <f>+J29/J14</f>
        <v>0.2310220852593734</v>
      </c>
      <c r="K38" s="352">
        <f t="shared" si="15"/>
        <v>0.23415586721107759</v>
      </c>
      <c r="L38" s="352">
        <f t="shared" ref="L38:L41" si="16">+L29/L14</f>
        <v>0.23666696246339516</v>
      </c>
      <c r="M38" s="352">
        <f t="shared" ref="M38:Q41" si="17">+M29/M14</f>
        <v>0.23149888907878996</v>
      </c>
      <c r="N38" s="352">
        <f t="shared" si="17"/>
        <v>0.22970957269456874</v>
      </c>
      <c r="O38" s="352">
        <f t="shared" ref="O38" si="18">+O29/O14</f>
        <v>0.23158510105227995</v>
      </c>
      <c r="P38" s="352">
        <f t="shared" si="17"/>
        <v>0.2352606789020627</v>
      </c>
      <c r="Q38" s="352">
        <f t="shared" si="17"/>
        <v>0.23093405285294819</v>
      </c>
      <c r="R38" s="352">
        <f>+R29/R14</f>
        <v>0.21746634449430446</v>
      </c>
      <c r="S38" s="352">
        <f>+S29/S14</f>
        <v>0.21429197720298115</v>
      </c>
      <c r="T38" s="352">
        <f>+T29/T14</f>
        <v>0.22952060555088311</v>
      </c>
    </row>
    <row r="39" spans="1:20">
      <c r="A39" s="92" t="s">
        <v>192</v>
      </c>
      <c r="B39" s="352"/>
      <c r="C39" s="285"/>
      <c r="D39" s="285"/>
      <c r="E39" s="285"/>
      <c r="F39" s="352">
        <f t="shared" si="15"/>
        <v>0.24742268041237114</v>
      </c>
      <c r="G39" s="285">
        <f t="shared" si="15"/>
        <v>0.25026221942521504</v>
      </c>
      <c r="H39" s="285">
        <f t="shared" si="15"/>
        <v>0.2534707614640303</v>
      </c>
      <c r="I39" s="285">
        <f t="shared" si="15"/>
        <v>0.25817555938037867</v>
      </c>
      <c r="J39" s="352">
        <f>+J30/J15</f>
        <v>0.24586108468125595</v>
      </c>
      <c r="K39" s="352">
        <f t="shared" si="15"/>
        <v>0.25766550522648085</v>
      </c>
      <c r="L39" s="352">
        <f t="shared" si="16"/>
        <v>0.2494309559939302</v>
      </c>
      <c r="M39" s="352">
        <f t="shared" si="17"/>
        <v>0.25017421602787454</v>
      </c>
      <c r="N39" s="352">
        <f t="shared" si="17"/>
        <v>0.2459546925566343</v>
      </c>
      <c r="O39" s="352">
        <f t="shared" ref="O39" si="19">+O30/O15</f>
        <v>0.2479646017699115</v>
      </c>
      <c r="P39" s="352">
        <f t="shared" si="17"/>
        <v>0.24692975274275422</v>
      </c>
      <c r="Q39" s="352">
        <f t="shared" si="17"/>
        <v>0.24253048780487804</v>
      </c>
      <c r="R39" s="352">
        <f t="shared" ref="R39:S39" si="20">+R30/R15</f>
        <v>0.24305893813930832</v>
      </c>
      <c r="S39" s="352">
        <f t="shared" si="20"/>
        <v>0.19556235654169854</v>
      </c>
      <c r="T39" s="352">
        <f t="shared" ref="T39" si="21">+T30/T15</f>
        <v>0.22840755735492577</v>
      </c>
    </row>
    <row r="40" spans="1:20">
      <c r="A40" s="92" t="s">
        <v>3</v>
      </c>
      <c r="B40" s="212"/>
      <c r="C40" s="81"/>
      <c r="D40" s="81"/>
      <c r="E40" s="81"/>
      <c r="F40" s="212">
        <f t="shared" si="15"/>
        <v>0.22522068095838588</v>
      </c>
      <c r="G40" s="81">
        <f t="shared" si="15"/>
        <v>0.23260293763544426</v>
      </c>
      <c r="H40" s="81">
        <f t="shared" si="15"/>
        <v>0.33162518301610544</v>
      </c>
      <c r="I40" s="81">
        <f t="shared" si="15"/>
        <v>0.23155397390272836</v>
      </c>
      <c r="J40" s="212">
        <f>+J31/J16</f>
        <v>0.23312589755864049</v>
      </c>
      <c r="K40" s="212">
        <f t="shared" si="15"/>
        <v>0.23368001770303165</v>
      </c>
      <c r="L40" s="212">
        <f t="shared" si="16"/>
        <v>0.23321878579610539</v>
      </c>
      <c r="M40" s="352">
        <f t="shared" si="17"/>
        <v>0.2340381851775816</v>
      </c>
      <c r="N40" s="352">
        <f t="shared" si="17"/>
        <v>0.2216846272267429</v>
      </c>
      <c r="O40" s="352">
        <f t="shared" ref="O40" si="22">+O31/O16</f>
        <v>0.22202797202797203</v>
      </c>
      <c r="P40" s="352">
        <f t="shared" si="17"/>
        <v>0.21973656700815389</v>
      </c>
      <c r="Q40" s="352">
        <f t="shared" si="17"/>
        <v>0.2068248023304203</v>
      </c>
      <c r="R40" s="352">
        <f t="shared" ref="R40:S40" si="23">+R31/R16</f>
        <v>0.19055568805151443</v>
      </c>
      <c r="S40" s="352">
        <f t="shared" si="23"/>
        <v>9.9552906110283154E-2</v>
      </c>
      <c r="T40" s="352">
        <f t="shared" ref="T40" si="24">+T31/T16</f>
        <v>0.12153518123667377</v>
      </c>
    </row>
    <row r="41" spans="1:20">
      <c r="A41" s="92" t="s">
        <v>194</v>
      </c>
      <c r="B41" s="213"/>
      <c r="C41" s="82"/>
      <c r="D41" s="82"/>
      <c r="E41" s="82"/>
      <c r="F41" s="213">
        <f t="shared" si="15"/>
        <v>0.15046554934823092</v>
      </c>
      <c r="G41" s="82">
        <f t="shared" si="15"/>
        <v>0.16334250343878953</v>
      </c>
      <c r="H41" s="82">
        <f t="shared" si="15"/>
        <v>0.1500732064421669</v>
      </c>
      <c r="I41" s="82">
        <f t="shared" si="15"/>
        <v>0.14384508990318118</v>
      </c>
      <c r="J41" s="213">
        <f>+J32/J17</f>
        <v>0.18901174844505875</v>
      </c>
      <c r="K41" s="213">
        <f t="shared" si="15"/>
        <v>0.15011323196376578</v>
      </c>
      <c r="L41" s="213">
        <f t="shared" si="16"/>
        <v>0.16489178976296806</v>
      </c>
      <c r="M41" s="451">
        <f t="shared" si="17"/>
        <v>0.16369993642720915</v>
      </c>
      <c r="N41" s="451">
        <f t="shared" si="17"/>
        <v>0.16493547371734341</v>
      </c>
      <c r="O41" s="451">
        <f t="shared" ref="O41:S41" si="25">+O32/O17</f>
        <v>0.17412095639943742</v>
      </c>
      <c r="P41" s="451">
        <f t="shared" si="25"/>
        <v>0.16391668920746552</v>
      </c>
      <c r="Q41" s="451">
        <f t="shared" si="25"/>
        <v>0.16035570854847964</v>
      </c>
      <c r="R41" s="451">
        <f t="shared" si="25"/>
        <v>0.14225563909774436</v>
      </c>
      <c r="S41" s="451">
        <f t="shared" si="25"/>
        <v>9.7610921501706485E-2</v>
      </c>
      <c r="T41" s="451">
        <f t="shared" ref="T41" si="26">+T32/T17</f>
        <v>0.13983628922237382</v>
      </c>
    </row>
    <row r="42" spans="1:20">
      <c r="A42" s="78"/>
      <c r="B42" s="214"/>
      <c r="C42" s="214"/>
      <c r="D42" s="214"/>
      <c r="E42" s="214"/>
      <c r="F42" s="214"/>
      <c r="G42" s="214"/>
      <c r="H42" s="214"/>
      <c r="I42" s="214"/>
      <c r="J42" s="214"/>
      <c r="K42" s="214"/>
      <c r="L42" s="214"/>
      <c r="M42" s="452"/>
      <c r="N42" s="452"/>
      <c r="O42" s="452"/>
      <c r="P42" s="452"/>
      <c r="Q42" s="452"/>
      <c r="R42" s="452"/>
      <c r="S42" s="452"/>
      <c r="T42" s="452"/>
    </row>
    <row r="43" spans="1:20">
      <c r="A43" s="79" t="s">
        <v>30</v>
      </c>
      <c r="B43" s="269"/>
      <c r="C43" s="269"/>
      <c r="D43" s="269"/>
      <c r="E43" s="269"/>
      <c r="F43" s="269">
        <f t="shared" ref="F43:L43" si="27">+F35/F19</f>
        <v>0.20847507046360189</v>
      </c>
      <c r="G43" s="269">
        <f t="shared" si="27"/>
        <v>0.21484320231808196</v>
      </c>
      <c r="H43" s="269">
        <f t="shared" si="27"/>
        <v>0.23781676413255359</v>
      </c>
      <c r="I43" s="269">
        <f t="shared" si="27"/>
        <v>0.21457275336718923</v>
      </c>
      <c r="J43" s="269">
        <f>+J35/J19</f>
        <v>0.22062448644207067</v>
      </c>
      <c r="K43" s="269">
        <f t="shared" si="27"/>
        <v>0.22198601856015698</v>
      </c>
      <c r="L43" s="269">
        <f t="shared" si="27"/>
        <v>0.22230200633579725</v>
      </c>
      <c r="M43" s="453">
        <f t="shared" ref="M43:T43" si="28">+M35/M19</f>
        <v>0.22356936929821097</v>
      </c>
      <c r="N43" s="453">
        <f t="shared" si="28"/>
        <v>0.20875894297175468</v>
      </c>
      <c r="O43" s="453">
        <f t="shared" si="28"/>
        <v>0.21028146989835808</v>
      </c>
      <c r="P43" s="453">
        <f t="shared" si="28"/>
        <v>0.21903583745689009</v>
      </c>
      <c r="Q43" s="453">
        <f t="shared" ref="Q43" si="29">+Q35/Q19</f>
        <v>0.20597386434349721</v>
      </c>
      <c r="R43" s="453">
        <f t="shared" si="28"/>
        <v>0.20415969399952189</v>
      </c>
      <c r="S43" s="453">
        <f t="shared" si="28"/>
        <v>0.16135590407435069</v>
      </c>
      <c r="T43" s="453">
        <f t="shared" si="28"/>
        <v>0.19155700430600828</v>
      </c>
    </row>
    <row r="44" spans="1:20">
      <c r="A44" s="92"/>
      <c r="B44" s="203"/>
      <c r="C44" s="203"/>
      <c r="D44" s="203"/>
      <c r="E44" s="203"/>
      <c r="F44" s="203"/>
      <c r="G44" s="203"/>
      <c r="H44" s="203"/>
      <c r="I44" s="203"/>
      <c r="J44" s="203"/>
      <c r="K44" s="203"/>
      <c r="L44" s="203"/>
      <c r="M44" s="454"/>
      <c r="N44" s="454"/>
      <c r="O44" s="454"/>
      <c r="P44" s="454"/>
      <c r="Q44" s="454"/>
      <c r="R44" s="454"/>
      <c r="S44" s="454"/>
      <c r="T44" s="263"/>
    </row>
    <row r="45" spans="1:20">
      <c r="A45" s="93" t="s">
        <v>31</v>
      </c>
      <c r="B45" s="210"/>
      <c r="C45" s="210"/>
      <c r="D45" s="210"/>
      <c r="E45" s="195"/>
      <c r="F45" s="210">
        <v>-232</v>
      </c>
      <c r="G45" s="210">
        <v>-395</v>
      </c>
      <c r="H45" s="210">
        <v>-222</v>
      </c>
      <c r="I45" s="195">
        <v>-308</v>
      </c>
      <c r="J45" s="210">
        <v>-320</v>
      </c>
      <c r="K45" s="210">
        <v>-201</v>
      </c>
      <c r="L45" s="195">
        <v>-95</v>
      </c>
      <c r="M45" s="283">
        <v>273</v>
      </c>
      <c r="N45" s="283">
        <v>-141</v>
      </c>
      <c r="O45" s="450">
        <v>-64</v>
      </c>
      <c r="P45" s="450">
        <v>-65</v>
      </c>
      <c r="Q45" s="283">
        <v>-55</v>
      </c>
      <c r="R45" s="283">
        <v>-114</v>
      </c>
      <c r="S45" s="283">
        <v>-63</v>
      </c>
      <c r="T45" s="283">
        <v>-64</v>
      </c>
    </row>
    <row r="46" spans="1:20" ht="14.25" outlineLevel="1">
      <c r="A46" s="296" t="s">
        <v>359</v>
      </c>
      <c r="B46" s="205"/>
      <c r="C46" s="205"/>
      <c r="D46" s="205"/>
      <c r="E46" s="192"/>
      <c r="F46" s="205">
        <v>-254</v>
      </c>
      <c r="G46" s="205">
        <v>-342</v>
      </c>
      <c r="H46" s="205">
        <v>-227</v>
      </c>
      <c r="I46" s="192">
        <v>-248</v>
      </c>
      <c r="J46" s="205">
        <v>-200</v>
      </c>
      <c r="K46" s="205">
        <v>-174</v>
      </c>
      <c r="L46" s="192">
        <v>-104</v>
      </c>
      <c r="M46" s="262">
        <v>-166</v>
      </c>
      <c r="N46" s="262">
        <v>-123</v>
      </c>
      <c r="O46" s="262">
        <v>-79</v>
      </c>
      <c r="P46" s="262">
        <v>-90</v>
      </c>
      <c r="Q46" s="262">
        <v>-67</v>
      </c>
      <c r="R46" s="262">
        <v>-65</v>
      </c>
      <c r="S46" s="262">
        <v>-71</v>
      </c>
      <c r="T46" s="262">
        <v>-66</v>
      </c>
    </row>
    <row r="47" spans="1:20" s="13" customFormat="1">
      <c r="A47" s="91" t="s">
        <v>32</v>
      </c>
      <c r="B47" s="206"/>
      <c r="C47" s="206"/>
      <c r="D47" s="206"/>
      <c r="E47" s="281"/>
      <c r="F47" s="206">
        <f t="shared" ref="F47:K47" si="30">+F35+F45</f>
        <v>4058</v>
      </c>
      <c r="G47" s="206">
        <f t="shared" si="30"/>
        <v>4202</v>
      </c>
      <c r="H47" s="206">
        <f t="shared" si="30"/>
        <v>4780</v>
      </c>
      <c r="I47" s="281">
        <f t="shared" si="30"/>
        <v>4551</v>
      </c>
      <c r="J47" s="206">
        <f t="shared" si="30"/>
        <v>4513</v>
      </c>
      <c r="K47" s="206">
        <f t="shared" si="30"/>
        <v>5229</v>
      </c>
      <c r="L47" s="206">
        <f t="shared" ref="L47:P47" si="31">+L35+L45</f>
        <v>5168</v>
      </c>
      <c r="M47" s="348">
        <f t="shared" si="31"/>
        <v>5934</v>
      </c>
      <c r="N47" s="348">
        <f t="shared" si="31"/>
        <v>4907</v>
      </c>
      <c r="O47" s="348">
        <f t="shared" si="31"/>
        <v>5315</v>
      </c>
      <c r="P47" s="348">
        <f t="shared" si="31"/>
        <v>5778</v>
      </c>
      <c r="Q47" s="348">
        <f>+Q35+Q45</f>
        <v>5572</v>
      </c>
      <c r="R47" s="348">
        <f>+R35+R45</f>
        <v>5010</v>
      </c>
      <c r="S47" s="348">
        <f t="shared" ref="S47:T47" si="32">+S35+S45</f>
        <v>3826</v>
      </c>
      <c r="T47" s="348">
        <f t="shared" si="32"/>
        <v>4696</v>
      </c>
    </row>
    <row r="48" spans="1:20" s="13" customFormat="1">
      <c r="A48" s="77" t="s">
        <v>187</v>
      </c>
      <c r="B48" s="203"/>
      <c r="C48" s="203"/>
      <c r="D48" s="203"/>
      <c r="E48" s="203"/>
      <c r="F48" s="203">
        <f t="shared" ref="F48:L48" si="33">+F47/F19</f>
        <v>0.19720089415881037</v>
      </c>
      <c r="G48" s="203">
        <f t="shared" si="33"/>
        <v>0.1963826704678226</v>
      </c>
      <c r="H48" s="203">
        <f t="shared" si="33"/>
        <v>0.22726192174202445</v>
      </c>
      <c r="I48" s="203">
        <f t="shared" si="33"/>
        <v>0.20097151689114595</v>
      </c>
      <c r="J48" s="203">
        <f t="shared" si="33"/>
        <v>0.20601661645211358</v>
      </c>
      <c r="K48" s="203">
        <f t="shared" si="33"/>
        <v>0.21376885654715669</v>
      </c>
      <c r="L48" s="203">
        <f t="shared" si="33"/>
        <v>0.21828933474128828</v>
      </c>
      <c r="M48" s="454">
        <f t="shared" ref="M48:T48" si="34">+M47/M19</f>
        <v>0.23435093400734569</v>
      </c>
      <c r="N48" s="454">
        <f t="shared" si="34"/>
        <v>0.20292791861378767</v>
      </c>
      <c r="O48" s="454">
        <f t="shared" si="34"/>
        <v>0.20777951524628616</v>
      </c>
      <c r="P48" s="454">
        <f t="shared" si="34"/>
        <v>0.2165991902834008</v>
      </c>
      <c r="Q48" s="454">
        <f t="shared" ref="Q48" si="35">+Q47/Q19</f>
        <v>0.20396061349244116</v>
      </c>
      <c r="R48" s="454">
        <f t="shared" si="34"/>
        <v>0.19961749940234283</v>
      </c>
      <c r="S48" s="454">
        <f t="shared" si="34"/>
        <v>0.15874201311094516</v>
      </c>
      <c r="T48" s="454">
        <f t="shared" si="34"/>
        <v>0.18898144794559138</v>
      </c>
    </row>
    <row r="49" spans="1:20">
      <c r="A49" s="77"/>
      <c r="B49" s="205"/>
      <c r="C49" s="205"/>
      <c r="D49" s="205"/>
      <c r="E49" s="205"/>
      <c r="F49" s="205"/>
      <c r="G49" s="205"/>
      <c r="H49" s="205"/>
      <c r="I49" s="205"/>
      <c r="J49" s="205"/>
      <c r="K49" s="205"/>
      <c r="L49" s="205"/>
      <c r="M49" s="235"/>
      <c r="N49" s="235"/>
      <c r="O49" s="235"/>
      <c r="P49" s="235"/>
      <c r="Q49" s="235"/>
      <c r="R49" s="235"/>
      <c r="S49" s="235"/>
      <c r="T49" s="235"/>
    </row>
    <row r="50" spans="1:20">
      <c r="A50" s="92" t="s">
        <v>33</v>
      </c>
      <c r="B50" s="208"/>
      <c r="C50" s="208"/>
      <c r="D50" s="208"/>
      <c r="E50" s="192"/>
      <c r="F50" s="208">
        <v>-1162</v>
      </c>
      <c r="G50" s="208">
        <v>-1164</v>
      </c>
      <c r="H50" s="208">
        <v>-1225</v>
      </c>
      <c r="I50" s="192">
        <v>-1379</v>
      </c>
      <c r="J50" s="208">
        <v>-1173</v>
      </c>
      <c r="K50" s="208">
        <v>-1335</v>
      </c>
      <c r="L50" s="208">
        <v>-1269</v>
      </c>
      <c r="M50" s="236">
        <v>-731</v>
      </c>
      <c r="N50" s="236">
        <v>-1204</v>
      </c>
      <c r="O50" s="236">
        <v>-1230</v>
      </c>
      <c r="P50" s="236">
        <v>-1354</v>
      </c>
      <c r="Q50" s="236">
        <v>-1241</v>
      </c>
      <c r="R50" s="236">
        <v>-1170</v>
      </c>
      <c r="S50" s="236">
        <v>-697</v>
      </c>
      <c r="T50" s="236">
        <v>-1078</v>
      </c>
    </row>
    <row r="51" spans="1:20">
      <c r="A51" s="93"/>
      <c r="B51" s="207"/>
      <c r="C51" s="207"/>
      <c r="D51" s="207"/>
      <c r="E51" s="207"/>
      <c r="F51" s="207"/>
      <c r="G51" s="207"/>
      <c r="H51" s="207"/>
      <c r="I51" s="207"/>
      <c r="J51" s="207"/>
      <c r="K51" s="449"/>
      <c r="L51" s="449"/>
      <c r="M51" s="455"/>
      <c r="N51" s="455"/>
      <c r="O51" s="455"/>
      <c r="P51" s="455"/>
      <c r="Q51" s="455"/>
      <c r="R51" s="455"/>
      <c r="S51" s="455"/>
      <c r="T51" s="455"/>
    </row>
    <row r="52" spans="1:20" s="13" customFormat="1">
      <c r="A52" s="91" t="s">
        <v>55</v>
      </c>
      <c r="B52" s="206"/>
      <c r="C52" s="206"/>
      <c r="D52" s="206"/>
      <c r="E52" s="206"/>
      <c r="F52" s="206">
        <f t="shared" ref="F52:T52" si="36">+F47+F50</f>
        <v>2896</v>
      </c>
      <c r="G52" s="206">
        <f t="shared" si="36"/>
        <v>3038</v>
      </c>
      <c r="H52" s="206">
        <f t="shared" si="36"/>
        <v>3555</v>
      </c>
      <c r="I52" s="206">
        <f t="shared" si="36"/>
        <v>3172</v>
      </c>
      <c r="J52" s="206">
        <f t="shared" si="36"/>
        <v>3340</v>
      </c>
      <c r="K52" s="206">
        <f t="shared" si="36"/>
        <v>3894</v>
      </c>
      <c r="L52" s="206">
        <f t="shared" si="36"/>
        <v>3899</v>
      </c>
      <c r="M52" s="348">
        <f t="shared" si="36"/>
        <v>5203</v>
      </c>
      <c r="N52" s="348">
        <f t="shared" si="36"/>
        <v>3703</v>
      </c>
      <c r="O52" s="348">
        <f t="shared" si="36"/>
        <v>4085</v>
      </c>
      <c r="P52" s="348">
        <f t="shared" si="36"/>
        <v>4424</v>
      </c>
      <c r="Q52" s="348">
        <f t="shared" si="36"/>
        <v>4331</v>
      </c>
      <c r="R52" s="348">
        <f t="shared" si="36"/>
        <v>3840</v>
      </c>
      <c r="S52" s="348">
        <f t="shared" si="36"/>
        <v>3129</v>
      </c>
      <c r="T52" s="348">
        <f t="shared" si="36"/>
        <v>3618</v>
      </c>
    </row>
    <row r="53" spans="1:20">
      <c r="A53" s="92" t="s">
        <v>56</v>
      </c>
      <c r="B53" s="209"/>
      <c r="C53" s="209"/>
      <c r="D53" s="209"/>
      <c r="E53" s="193"/>
      <c r="F53" s="209">
        <v>1102</v>
      </c>
      <c r="G53" s="209">
        <v>1046</v>
      </c>
      <c r="H53" s="209">
        <v>879</v>
      </c>
      <c r="I53" s="193">
        <v>986</v>
      </c>
      <c r="J53" s="209">
        <v>1081</v>
      </c>
      <c r="K53" s="209">
        <v>89139</v>
      </c>
      <c r="L53" s="209">
        <v>-121</v>
      </c>
      <c r="M53" s="501">
        <v>0</v>
      </c>
      <c r="N53" s="501">
        <v>0</v>
      </c>
      <c r="O53" s="501">
        <v>0</v>
      </c>
      <c r="P53" s="501">
        <v>0</v>
      </c>
      <c r="Q53" s="501">
        <v>0</v>
      </c>
      <c r="R53" s="501">
        <v>0</v>
      </c>
      <c r="S53" s="501">
        <v>0</v>
      </c>
      <c r="T53" s="501">
        <v>0</v>
      </c>
    </row>
    <row r="54" spans="1:20" s="13" customFormat="1">
      <c r="A54" s="91" t="s">
        <v>34</v>
      </c>
      <c r="B54" s="206"/>
      <c r="C54" s="206"/>
      <c r="D54" s="206"/>
      <c r="E54" s="206"/>
      <c r="F54" s="206">
        <f t="shared" ref="F54:K54" si="37">+F52+F53</f>
        <v>3998</v>
      </c>
      <c r="G54" s="206">
        <f t="shared" si="37"/>
        <v>4084</v>
      </c>
      <c r="H54" s="206">
        <f t="shared" si="37"/>
        <v>4434</v>
      </c>
      <c r="I54" s="348">
        <f t="shared" si="37"/>
        <v>4158</v>
      </c>
      <c r="J54" s="206">
        <f t="shared" si="37"/>
        <v>4421</v>
      </c>
      <c r="K54" s="206">
        <f t="shared" si="37"/>
        <v>93033</v>
      </c>
      <c r="L54" s="206">
        <f t="shared" ref="L54:Q54" si="38">+L52+L53</f>
        <v>3778</v>
      </c>
      <c r="M54" s="348">
        <f t="shared" si="38"/>
        <v>5203</v>
      </c>
      <c r="N54" s="348">
        <f t="shared" si="38"/>
        <v>3703</v>
      </c>
      <c r="O54" s="348">
        <f t="shared" si="38"/>
        <v>4085</v>
      </c>
      <c r="P54" s="348">
        <f t="shared" si="38"/>
        <v>4424</v>
      </c>
      <c r="Q54" s="348">
        <f t="shared" si="38"/>
        <v>4331</v>
      </c>
      <c r="R54" s="348">
        <f t="shared" ref="R54:T54" si="39">+R52+R53</f>
        <v>3840</v>
      </c>
      <c r="S54" s="348">
        <f t="shared" si="39"/>
        <v>3129</v>
      </c>
      <c r="T54" s="348">
        <f t="shared" si="39"/>
        <v>3618</v>
      </c>
    </row>
    <row r="55" spans="1:20" s="13" customFormat="1">
      <c r="A55" s="77" t="s">
        <v>35</v>
      </c>
      <c r="B55" s="203"/>
      <c r="C55" s="203"/>
      <c r="D55" s="203"/>
      <c r="E55" s="203"/>
      <c r="F55" s="203">
        <f t="shared" ref="F55:T55" si="40">+F52/F19</f>
        <v>0.14073282145981145</v>
      </c>
      <c r="G55" s="203">
        <f t="shared" si="40"/>
        <v>0.14198252091414684</v>
      </c>
      <c r="H55" s="203">
        <f t="shared" si="40"/>
        <v>0.16902011125374411</v>
      </c>
      <c r="I55" s="203">
        <f t="shared" si="40"/>
        <v>0.14007507175977038</v>
      </c>
      <c r="J55" s="203">
        <f t="shared" si="40"/>
        <v>0.15246964302017713</v>
      </c>
      <c r="K55" s="203">
        <f t="shared" si="40"/>
        <v>0.15919218347573688</v>
      </c>
      <c r="L55" s="203">
        <f t="shared" si="40"/>
        <v>0.164688489968321</v>
      </c>
      <c r="M55" s="454">
        <f t="shared" si="40"/>
        <v>0.20548161604991905</v>
      </c>
      <c r="N55" s="454">
        <f t="shared" si="40"/>
        <v>0.15313676026632481</v>
      </c>
      <c r="O55" s="454">
        <f t="shared" si="40"/>
        <v>0.15969507427677873</v>
      </c>
      <c r="P55" s="454">
        <f t="shared" si="40"/>
        <v>0.16584195531563953</v>
      </c>
      <c r="Q55" s="454">
        <f t="shared" si="40"/>
        <v>0.1585343533804312</v>
      </c>
      <c r="R55" s="454">
        <f t="shared" si="40"/>
        <v>0.15300023906287352</v>
      </c>
      <c r="S55" s="454">
        <f t="shared" si="40"/>
        <v>0.12982325118247448</v>
      </c>
      <c r="T55" s="454">
        <f t="shared" si="40"/>
        <v>0.14559942049981892</v>
      </c>
    </row>
    <row r="56" spans="1:20" s="13" customFormat="1">
      <c r="A56" s="77" t="s">
        <v>91</v>
      </c>
      <c r="B56" s="205"/>
      <c r="C56" s="205"/>
      <c r="D56" s="205"/>
      <c r="E56" s="192"/>
      <c r="F56" s="235">
        <v>3992</v>
      </c>
      <c r="G56" s="235">
        <v>4079</v>
      </c>
      <c r="H56" s="235">
        <v>4429</v>
      </c>
      <c r="I56" s="262">
        <v>4152</v>
      </c>
      <c r="J56" s="235">
        <v>4415</v>
      </c>
      <c r="K56" s="235">
        <v>92774</v>
      </c>
      <c r="L56" s="235">
        <v>3775</v>
      </c>
      <c r="M56" s="235">
        <v>5200</v>
      </c>
      <c r="N56" s="235">
        <v>3698</v>
      </c>
      <c r="O56" s="235">
        <v>4080</v>
      </c>
      <c r="P56" s="235">
        <v>4418</v>
      </c>
      <c r="Q56" s="235">
        <v>4326</v>
      </c>
      <c r="R56" s="235">
        <v>3836</v>
      </c>
      <c r="S56" s="235">
        <v>3129</v>
      </c>
      <c r="T56" s="235">
        <v>3618</v>
      </c>
    </row>
    <row r="57" spans="1:20" s="13" customFormat="1">
      <c r="A57" s="77" t="s">
        <v>90</v>
      </c>
      <c r="B57" s="205"/>
      <c r="C57" s="205"/>
      <c r="D57" s="205"/>
      <c r="E57" s="192"/>
      <c r="F57" s="235">
        <v>6</v>
      </c>
      <c r="G57" s="235">
        <v>5</v>
      </c>
      <c r="H57" s="235">
        <v>5</v>
      </c>
      <c r="I57" s="262">
        <v>6</v>
      </c>
      <c r="J57" s="235">
        <v>6</v>
      </c>
      <c r="K57" s="235">
        <v>259</v>
      </c>
      <c r="L57" s="235">
        <v>3</v>
      </c>
      <c r="M57" s="235">
        <v>3</v>
      </c>
      <c r="N57" s="235">
        <v>5</v>
      </c>
      <c r="O57" s="235">
        <v>5</v>
      </c>
      <c r="P57" s="235">
        <v>6</v>
      </c>
      <c r="Q57" s="235">
        <v>5</v>
      </c>
      <c r="R57" s="235">
        <v>4</v>
      </c>
      <c r="S57" s="235">
        <v>0</v>
      </c>
      <c r="T57" s="235">
        <v>0</v>
      </c>
    </row>
    <row r="58" spans="1:20" s="13" customFormat="1">
      <c r="A58" s="79"/>
      <c r="B58" s="273"/>
      <c r="C58" s="83"/>
      <c r="D58" s="83"/>
      <c r="E58" s="83"/>
      <c r="F58" s="273"/>
      <c r="G58" s="83"/>
      <c r="H58" s="83"/>
      <c r="I58" s="83"/>
      <c r="J58" s="273"/>
      <c r="K58" s="273"/>
      <c r="L58" s="273"/>
      <c r="M58" s="456"/>
      <c r="N58" s="456"/>
      <c r="O58" s="456"/>
      <c r="P58" s="456"/>
      <c r="Q58" s="456"/>
      <c r="R58" s="456"/>
      <c r="S58" s="456"/>
      <c r="T58" s="456"/>
    </row>
    <row r="59" spans="1:20">
      <c r="A59" s="78" t="s">
        <v>182</v>
      </c>
      <c r="B59" s="210"/>
      <c r="C59" s="210"/>
      <c r="D59" s="210"/>
      <c r="E59" s="210"/>
      <c r="F59" s="210">
        <f t="shared" ref="F59:L59" si="41">SUM(F60:F64)</f>
        <v>-122</v>
      </c>
      <c r="G59" s="210">
        <f t="shared" si="41"/>
        <v>-133</v>
      </c>
      <c r="H59" s="210">
        <f t="shared" si="41"/>
        <v>336</v>
      </c>
      <c r="I59" s="210">
        <f t="shared" si="41"/>
        <v>-157</v>
      </c>
      <c r="J59" s="210">
        <f t="shared" si="41"/>
        <v>54</v>
      </c>
      <c r="K59" s="210">
        <f t="shared" si="41"/>
        <v>-55</v>
      </c>
      <c r="L59" s="210">
        <f t="shared" si="41"/>
        <v>-59</v>
      </c>
      <c r="M59" s="450">
        <f t="shared" ref="M59:P59" si="42">SUM(M60:M64)</f>
        <v>112</v>
      </c>
      <c r="N59" s="450">
        <f t="shared" si="42"/>
        <v>-214</v>
      </c>
      <c r="O59" s="450">
        <f t="shared" si="42"/>
        <v>-243</v>
      </c>
      <c r="P59" s="450">
        <f t="shared" si="42"/>
        <v>-37</v>
      </c>
      <c r="Q59" s="450">
        <f>SUM(Q60:Q64)</f>
        <v>-286</v>
      </c>
      <c r="R59" s="450">
        <f>SUM(R60:R64)</f>
        <v>25</v>
      </c>
      <c r="S59" s="450">
        <f>SUM(S60:S64)</f>
        <v>-587</v>
      </c>
      <c r="T59" s="450">
        <f>SUM(T60:T64)</f>
        <v>-261</v>
      </c>
    </row>
    <row r="60" spans="1:20" outlineLevel="1">
      <c r="A60" s="92" t="s">
        <v>2</v>
      </c>
      <c r="B60" s="190"/>
      <c r="C60" s="190"/>
      <c r="D60" s="190"/>
      <c r="E60" s="190"/>
      <c r="F60" s="190"/>
      <c r="G60" s="190"/>
      <c r="H60" s="190"/>
      <c r="I60" s="190"/>
      <c r="J60" s="190"/>
      <c r="K60" s="190"/>
      <c r="L60" s="190"/>
      <c r="M60" s="350"/>
      <c r="N60" s="350"/>
      <c r="O60" s="350"/>
      <c r="P60" s="350"/>
      <c r="Q60" s="350"/>
      <c r="R60" s="350"/>
      <c r="S60" s="350"/>
      <c r="T60" s="350"/>
    </row>
    <row r="61" spans="1:20" outlineLevel="1">
      <c r="A61" s="92" t="s">
        <v>192</v>
      </c>
      <c r="B61" s="190"/>
      <c r="C61" s="190"/>
      <c r="D61" s="190"/>
      <c r="E61" s="190"/>
      <c r="F61" s="190"/>
      <c r="G61" s="190"/>
      <c r="H61" s="350"/>
      <c r="I61" s="350"/>
      <c r="J61" s="190"/>
      <c r="K61" s="190"/>
      <c r="L61" s="190"/>
      <c r="M61" s="350"/>
      <c r="N61" s="350"/>
      <c r="O61" s="350"/>
      <c r="P61" s="350"/>
      <c r="Q61" s="350"/>
      <c r="R61" s="350"/>
      <c r="S61" s="350">
        <v>-300</v>
      </c>
      <c r="T61" s="350"/>
    </row>
    <row r="62" spans="1:20" outlineLevel="1">
      <c r="A62" s="92" t="s">
        <v>3</v>
      </c>
      <c r="B62" s="190"/>
      <c r="C62" s="190"/>
      <c r="D62" s="191"/>
      <c r="E62" s="191"/>
      <c r="F62" s="190"/>
      <c r="G62" s="190"/>
      <c r="H62" s="280">
        <v>380</v>
      </c>
      <c r="I62" s="280"/>
      <c r="J62" s="190"/>
      <c r="K62" s="190"/>
      <c r="L62" s="190"/>
      <c r="M62" s="350"/>
      <c r="N62" s="350">
        <v>-22</v>
      </c>
      <c r="O62" s="350">
        <v>-30</v>
      </c>
      <c r="P62" s="350"/>
      <c r="Q62" s="350">
        <v>-65</v>
      </c>
      <c r="R62" s="350">
        <v>-30</v>
      </c>
      <c r="S62" s="350"/>
      <c r="T62" s="280">
        <v>-160</v>
      </c>
    </row>
    <row r="63" spans="1:20" outlineLevel="1">
      <c r="A63" s="92" t="s">
        <v>194</v>
      </c>
      <c r="B63" s="190"/>
      <c r="C63" s="190"/>
      <c r="D63" s="191"/>
      <c r="E63" s="191"/>
      <c r="F63" s="190"/>
      <c r="G63" s="190"/>
      <c r="H63" s="280"/>
      <c r="I63" s="280">
        <v>-30</v>
      </c>
      <c r="J63" s="190">
        <v>109</v>
      </c>
      <c r="K63" s="190"/>
      <c r="L63" s="190"/>
      <c r="M63" s="350"/>
      <c r="N63" s="350"/>
      <c r="O63" s="350"/>
      <c r="P63" s="350"/>
      <c r="Q63" s="350"/>
      <c r="R63" s="350"/>
      <c r="S63" s="350">
        <v>-50</v>
      </c>
      <c r="T63" s="350"/>
    </row>
    <row r="64" spans="1:20" outlineLevel="1">
      <c r="A64" s="78" t="s">
        <v>5</v>
      </c>
      <c r="B64" s="215"/>
      <c r="C64" s="215"/>
      <c r="D64" s="297"/>
      <c r="E64" s="297"/>
      <c r="F64" s="215">
        <v>-122</v>
      </c>
      <c r="G64" s="215">
        <v>-133</v>
      </c>
      <c r="H64" s="375">
        <v>-44</v>
      </c>
      <c r="I64" s="375">
        <v>-127</v>
      </c>
      <c r="J64" s="210">
        <v>-55</v>
      </c>
      <c r="K64" s="210">
        <v>-55</v>
      </c>
      <c r="L64" s="210">
        <v>-59</v>
      </c>
      <c r="M64" s="450">
        <v>112</v>
      </c>
      <c r="N64" s="450">
        <v>-192</v>
      </c>
      <c r="O64" s="450">
        <v>-213</v>
      </c>
      <c r="P64" s="450">
        <v>-37</v>
      </c>
      <c r="Q64" s="450">
        <v>-221</v>
      </c>
      <c r="R64" s="283">
        <v>55</v>
      </c>
      <c r="S64" s="283">
        <v>-237</v>
      </c>
      <c r="T64" s="283">
        <v>-101</v>
      </c>
    </row>
    <row r="65" spans="1:20">
      <c r="A65" s="77" t="s">
        <v>36</v>
      </c>
      <c r="B65" s="190"/>
      <c r="C65" s="190"/>
      <c r="D65" s="190"/>
      <c r="E65" s="190"/>
      <c r="F65" s="190">
        <f t="shared" ref="F65:T65" si="43">+F35-F60-F61-F63-F62-F64</f>
        <v>4412</v>
      </c>
      <c r="G65" s="205">
        <f t="shared" si="43"/>
        <v>4730</v>
      </c>
      <c r="H65" s="350">
        <f t="shared" si="43"/>
        <v>4666</v>
      </c>
      <c r="I65" s="350">
        <f t="shared" si="43"/>
        <v>5016</v>
      </c>
      <c r="J65" s="205">
        <f t="shared" si="43"/>
        <v>4779</v>
      </c>
      <c r="K65" s="205">
        <f t="shared" si="43"/>
        <v>5485</v>
      </c>
      <c r="L65" s="205">
        <f t="shared" si="43"/>
        <v>5322</v>
      </c>
      <c r="M65" s="235">
        <f t="shared" si="43"/>
        <v>5549</v>
      </c>
      <c r="N65" s="235">
        <f t="shared" si="43"/>
        <v>5262</v>
      </c>
      <c r="O65" s="235">
        <f t="shared" si="43"/>
        <v>5622</v>
      </c>
      <c r="P65" s="235">
        <f t="shared" si="43"/>
        <v>5880</v>
      </c>
      <c r="Q65" s="235">
        <f t="shared" si="43"/>
        <v>5913</v>
      </c>
      <c r="R65" s="235">
        <f t="shared" si="43"/>
        <v>5099</v>
      </c>
      <c r="S65" s="235">
        <f t="shared" si="43"/>
        <v>4476</v>
      </c>
      <c r="T65" s="235">
        <f t="shared" si="43"/>
        <v>5021</v>
      </c>
    </row>
    <row r="66" spans="1:20">
      <c r="A66" s="79"/>
      <c r="B66" s="206"/>
      <c r="C66" s="206"/>
      <c r="D66" s="206"/>
      <c r="E66" s="206"/>
      <c r="F66" s="206"/>
      <c r="G66" s="206"/>
      <c r="H66" s="206"/>
      <c r="I66" s="206"/>
      <c r="J66" s="206"/>
      <c r="K66" s="206"/>
      <c r="L66" s="206"/>
      <c r="M66" s="348"/>
      <c r="N66" s="348"/>
      <c r="O66" s="348"/>
      <c r="P66" s="348"/>
      <c r="Q66" s="348"/>
      <c r="R66" s="348"/>
      <c r="S66" s="348"/>
      <c r="T66" s="348"/>
    </row>
    <row r="67" spans="1:20">
      <c r="A67" s="78" t="s">
        <v>37</v>
      </c>
      <c r="B67" s="211"/>
      <c r="C67" s="211"/>
      <c r="D67" s="289"/>
      <c r="E67" s="289"/>
      <c r="F67" s="211"/>
      <c r="G67" s="211"/>
      <c r="H67" s="289"/>
      <c r="I67" s="289"/>
      <c r="J67" s="211"/>
      <c r="K67" s="211"/>
      <c r="L67" s="211"/>
      <c r="M67" s="351"/>
      <c r="N67" s="351"/>
      <c r="O67" s="351"/>
      <c r="P67" s="351"/>
      <c r="Q67" s="351"/>
      <c r="R67" s="351"/>
      <c r="S67" s="351"/>
      <c r="T67" s="351"/>
    </row>
    <row r="68" spans="1:20" outlineLevel="1">
      <c r="A68" s="92" t="s">
        <v>2</v>
      </c>
      <c r="B68" s="212"/>
      <c r="C68" s="212"/>
      <c r="D68" s="212"/>
      <c r="E68" s="212"/>
      <c r="F68" s="212">
        <f t="shared" ref="F68:T68" si="44">(F29-F60)/F14</f>
        <v>0.22982304704359086</v>
      </c>
      <c r="G68" s="212">
        <f t="shared" si="44"/>
        <v>0.23140581359263473</v>
      </c>
      <c r="H68" s="212">
        <f t="shared" si="44"/>
        <v>0.2329355108877722</v>
      </c>
      <c r="I68" s="212">
        <f t="shared" si="44"/>
        <v>0.22707674619143431</v>
      </c>
      <c r="J68" s="212">
        <f t="shared" si="44"/>
        <v>0.2310220852593734</v>
      </c>
      <c r="K68" s="212">
        <f t="shared" si="44"/>
        <v>0.23415586721107759</v>
      </c>
      <c r="L68" s="212">
        <f t="shared" si="44"/>
        <v>0.23666696246339516</v>
      </c>
      <c r="M68" s="352">
        <f t="shared" si="44"/>
        <v>0.23149888907878996</v>
      </c>
      <c r="N68" s="352">
        <f t="shared" si="44"/>
        <v>0.22970957269456874</v>
      </c>
      <c r="O68" s="352">
        <f t="shared" si="44"/>
        <v>0.23158510105227995</v>
      </c>
      <c r="P68" s="352">
        <f t="shared" si="44"/>
        <v>0.2352606789020627</v>
      </c>
      <c r="Q68" s="352">
        <f t="shared" si="44"/>
        <v>0.23093405285294819</v>
      </c>
      <c r="R68" s="352">
        <f t="shared" si="44"/>
        <v>0.21746634449430446</v>
      </c>
      <c r="S68" s="352">
        <f t="shared" si="44"/>
        <v>0.21429197720298115</v>
      </c>
      <c r="T68" s="352">
        <f t="shared" si="44"/>
        <v>0.22952060555088311</v>
      </c>
    </row>
    <row r="69" spans="1:20" outlineLevel="1">
      <c r="A69" s="92" t="s">
        <v>192</v>
      </c>
      <c r="B69" s="212"/>
      <c r="C69" s="212"/>
      <c r="D69" s="81"/>
      <c r="E69" s="81"/>
      <c r="F69" s="212">
        <f t="shared" ref="F69:T69" si="45">(F30-F61)/F15</f>
        <v>0.24742268041237114</v>
      </c>
      <c r="G69" s="212">
        <f t="shared" si="45"/>
        <v>0.25026221942521504</v>
      </c>
      <c r="H69" s="81">
        <f t="shared" si="45"/>
        <v>0.2534707614640303</v>
      </c>
      <c r="I69" s="81">
        <f t="shared" si="45"/>
        <v>0.25817555938037867</v>
      </c>
      <c r="J69" s="212">
        <f t="shared" si="45"/>
        <v>0.24586108468125595</v>
      </c>
      <c r="K69" s="212">
        <f t="shared" si="45"/>
        <v>0.25766550522648085</v>
      </c>
      <c r="L69" s="212">
        <f t="shared" si="45"/>
        <v>0.2494309559939302</v>
      </c>
      <c r="M69" s="352">
        <f t="shared" si="45"/>
        <v>0.25017421602787454</v>
      </c>
      <c r="N69" s="352">
        <f t="shared" si="45"/>
        <v>0.2459546925566343</v>
      </c>
      <c r="O69" s="352">
        <f t="shared" si="45"/>
        <v>0.2479646017699115</v>
      </c>
      <c r="P69" s="352">
        <f t="shared" si="45"/>
        <v>0.24692975274275422</v>
      </c>
      <c r="Q69" s="352">
        <f t="shared" si="45"/>
        <v>0.24253048780487804</v>
      </c>
      <c r="R69" s="352">
        <f t="shared" si="45"/>
        <v>0.24305893813930832</v>
      </c>
      <c r="S69" s="352">
        <f t="shared" si="45"/>
        <v>0.241469013006886</v>
      </c>
      <c r="T69" s="352">
        <f t="shared" si="45"/>
        <v>0.22840755735492577</v>
      </c>
    </row>
    <row r="70" spans="1:20" outlineLevel="1">
      <c r="A70" s="92" t="s">
        <v>3</v>
      </c>
      <c r="B70" s="212"/>
      <c r="C70" s="212"/>
      <c r="D70" s="81"/>
      <c r="E70" s="81"/>
      <c r="F70" s="212">
        <f t="shared" ref="F70:T70" si="46">(F31-F62)/F16</f>
        <v>0.22522068095838588</v>
      </c>
      <c r="G70" s="212">
        <f t="shared" si="46"/>
        <v>0.23260293763544426</v>
      </c>
      <c r="H70" s="81">
        <f t="shared" si="46"/>
        <v>0.23889702293801854</v>
      </c>
      <c r="I70" s="81">
        <f t="shared" si="46"/>
        <v>0.23155397390272836</v>
      </c>
      <c r="J70" s="212">
        <f t="shared" si="46"/>
        <v>0.23312589755864049</v>
      </c>
      <c r="K70" s="212">
        <f t="shared" si="46"/>
        <v>0.23368001770303165</v>
      </c>
      <c r="L70" s="212">
        <f t="shared" si="46"/>
        <v>0.23321878579610539</v>
      </c>
      <c r="M70" s="352">
        <f t="shared" si="46"/>
        <v>0.2340381851775816</v>
      </c>
      <c r="N70" s="352">
        <f t="shared" si="46"/>
        <v>0.22652298218605674</v>
      </c>
      <c r="O70" s="352">
        <f t="shared" si="46"/>
        <v>0.22858391608391609</v>
      </c>
      <c r="P70" s="352">
        <f t="shared" si="46"/>
        <v>0.21973656700815389</v>
      </c>
      <c r="Q70" s="352">
        <f t="shared" si="46"/>
        <v>0.22034956304619227</v>
      </c>
      <c r="R70" s="352">
        <f t="shared" si="46"/>
        <v>0.19771046983067017</v>
      </c>
      <c r="S70" s="352">
        <f t="shared" si="46"/>
        <v>9.9552906110283154E-2</v>
      </c>
      <c r="T70" s="352">
        <f t="shared" si="46"/>
        <v>0.15944089078417437</v>
      </c>
    </row>
    <row r="71" spans="1:20" outlineLevel="1">
      <c r="A71" s="92" t="s">
        <v>194</v>
      </c>
      <c r="B71" s="213"/>
      <c r="C71" s="213"/>
      <c r="D71" s="82"/>
      <c r="E71" s="82"/>
      <c r="F71" s="213">
        <f t="shared" ref="F71:T71" si="47">(F32-F63)/F17</f>
        <v>0.15046554934823092</v>
      </c>
      <c r="G71" s="213">
        <f t="shared" si="47"/>
        <v>0.16334250343878953</v>
      </c>
      <c r="H71" s="82">
        <f t="shared" si="47"/>
        <v>0.1500732064421669</v>
      </c>
      <c r="I71" s="82">
        <f t="shared" si="47"/>
        <v>0.15421853388658369</v>
      </c>
      <c r="J71" s="213">
        <f t="shared" si="47"/>
        <v>0.15134761575673808</v>
      </c>
      <c r="K71" s="213">
        <f t="shared" si="47"/>
        <v>0.15011323196376578</v>
      </c>
      <c r="L71" s="213">
        <f t="shared" si="47"/>
        <v>0.16489178976296806</v>
      </c>
      <c r="M71" s="451">
        <f t="shared" si="47"/>
        <v>0.16369993642720915</v>
      </c>
      <c r="N71" s="451">
        <f t="shared" si="47"/>
        <v>0.16493547371734341</v>
      </c>
      <c r="O71" s="451">
        <f t="shared" si="47"/>
        <v>0.17412095639943742</v>
      </c>
      <c r="P71" s="451">
        <f t="shared" si="47"/>
        <v>0.16391668920746552</v>
      </c>
      <c r="Q71" s="451">
        <f t="shared" si="47"/>
        <v>0.16035570854847964</v>
      </c>
      <c r="R71" s="451">
        <f t="shared" si="47"/>
        <v>0.14225563909774436</v>
      </c>
      <c r="S71" s="451">
        <f t="shared" si="47"/>
        <v>0.11467576791808874</v>
      </c>
      <c r="T71" s="451">
        <f t="shared" si="47"/>
        <v>0.13983628922237382</v>
      </c>
    </row>
    <row r="72" spans="1:20" outlineLevel="1">
      <c r="A72" s="78"/>
      <c r="B72" s="210"/>
      <c r="C72" s="210"/>
      <c r="D72" s="195"/>
      <c r="E72" s="195"/>
      <c r="F72" s="210"/>
      <c r="G72" s="210"/>
      <c r="H72" s="195"/>
      <c r="I72" s="195"/>
      <c r="J72" s="210"/>
      <c r="K72" s="210"/>
      <c r="L72" s="210"/>
      <c r="M72" s="450"/>
      <c r="N72" s="450"/>
      <c r="O72" s="450"/>
      <c r="P72" s="450"/>
      <c r="Q72" s="450"/>
      <c r="R72" s="450"/>
      <c r="S72" s="450"/>
      <c r="T72" s="450"/>
    </row>
    <row r="73" spans="1:20">
      <c r="A73" s="77" t="s">
        <v>38</v>
      </c>
      <c r="B73" s="203"/>
      <c r="C73" s="203"/>
      <c r="D73" s="197"/>
      <c r="E73" s="197"/>
      <c r="F73" s="203">
        <f t="shared" ref="F73:T73" si="48">+F65/F19</f>
        <v>0.21440373214112157</v>
      </c>
      <c r="G73" s="203">
        <f t="shared" si="48"/>
        <v>0.22105902696639715</v>
      </c>
      <c r="H73" s="197">
        <f t="shared" si="48"/>
        <v>0.22184186754148244</v>
      </c>
      <c r="I73" s="197">
        <f t="shared" si="48"/>
        <v>0.22150585118127622</v>
      </c>
      <c r="J73" s="203">
        <f t="shared" si="48"/>
        <v>0.21815940838126541</v>
      </c>
      <c r="K73" s="203">
        <f t="shared" si="48"/>
        <v>0.22423449572789339</v>
      </c>
      <c r="L73" s="203">
        <f t="shared" si="48"/>
        <v>0.22479408658922914</v>
      </c>
      <c r="M73" s="454">
        <f t="shared" si="48"/>
        <v>0.21914616326369415</v>
      </c>
      <c r="N73" s="454">
        <f t="shared" si="48"/>
        <v>0.21760886646540673</v>
      </c>
      <c r="O73" s="454">
        <f t="shared" si="48"/>
        <v>0.21978107896794372</v>
      </c>
      <c r="P73" s="454">
        <f t="shared" si="48"/>
        <v>0.22042285200179937</v>
      </c>
      <c r="Q73" s="454">
        <f t="shared" si="48"/>
        <v>0.2164427687689886</v>
      </c>
      <c r="R73" s="454">
        <f t="shared" si="48"/>
        <v>0.20316359869312295</v>
      </c>
      <c r="S73" s="454">
        <f t="shared" si="48"/>
        <v>0.18571072940004979</v>
      </c>
      <c r="T73" s="454">
        <f t="shared" si="48"/>
        <v>0.20206044508833354</v>
      </c>
    </row>
    <row r="74" spans="1:20">
      <c r="A74" s="77"/>
      <c r="B74" s="190"/>
      <c r="C74" s="190"/>
      <c r="D74" s="205"/>
      <c r="E74" s="205"/>
      <c r="F74" s="190"/>
      <c r="G74" s="190"/>
      <c r="H74" s="205"/>
      <c r="I74" s="205"/>
      <c r="J74" s="190"/>
      <c r="K74" s="190"/>
      <c r="L74" s="190"/>
      <c r="M74" s="190"/>
      <c r="N74" s="190"/>
      <c r="O74" s="190"/>
      <c r="P74" s="190"/>
      <c r="Q74" s="190"/>
      <c r="R74" s="190"/>
      <c r="S74" s="190"/>
      <c r="T74" s="190"/>
    </row>
    <row r="75" spans="1:20" s="17" customFormat="1" ht="14.25">
      <c r="A75" s="428" t="s">
        <v>346</v>
      </c>
      <c r="B75" s="4"/>
      <c r="C75" s="4"/>
      <c r="D75" s="4"/>
      <c r="E75" s="4"/>
      <c r="F75" s="4"/>
      <c r="G75" s="4"/>
      <c r="H75" s="4"/>
      <c r="I75" s="4"/>
      <c r="J75" s="4"/>
      <c r="K75" s="4"/>
      <c r="L75" s="4"/>
      <c r="M75" s="4"/>
      <c r="N75" s="4"/>
      <c r="O75" s="4"/>
      <c r="P75" s="4"/>
      <c r="Q75" s="4"/>
      <c r="R75" s="4"/>
      <c r="S75" s="4"/>
      <c r="T75" s="4"/>
    </row>
    <row r="76" spans="1:20" ht="14.25">
      <c r="A76" s="429" t="s">
        <v>347</v>
      </c>
    </row>
    <row r="77" spans="1:20" ht="14.25">
      <c r="A77" s="57" t="s">
        <v>360</v>
      </c>
      <c r="S77" s="17"/>
      <c r="T77" s="17"/>
    </row>
  </sheetData>
  <dataConsolidate/>
  <phoneticPr fontId="6" type="noConversion"/>
  <pageMargins left="0.16" right="0.16" top="0.75" bottom="0.75" header="0.16" footer="0.3"/>
  <pageSetup paperSize="9" scale="6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76"/>
  <sheetViews>
    <sheetView showGridLines="0" zoomScaleSheetLayoutView="75"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16" s="13" customFormat="1">
      <c r="A1" s="104" t="s">
        <v>11</v>
      </c>
      <c r="B1" s="299"/>
      <c r="C1" s="300"/>
      <c r="D1" s="300"/>
      <c r="E1" s="301"/>
      <c r="F1" s="104"/>
      <c r="G1" s="104"/>
      <c r="H1" s="104"/>
      <c r="I1" s="104"/>
      <c r="J1" s="479"/>
      <c r="K1" s="104"/>
      <c r="L1" s="104"/>
      <c r="M1" s="104"/>
      <c r="N1" s="479"/>
      <c r="O1" s="104"/>
      <c r="P1" s="104"/>
    </row>
    <row r="2" spans="1:16" s="13" customFormat="1">
      <c r="A2" s="467" t="s">
        <v>53</v>
      </c>
      <c r="B2" s="583"/>
      <c r="C2" s="584"/>
      <c r="D2" s="584"/>
      <c r="E2" s="585"/>
      <c r="F2" s="104"/>
      <c r="G2" s="104"/>
      <c r="H2" s="104"/>
      <c r="I2" s="104"/>
      <c r="J2" s="479"/>
      <c r="K2" s="104"/>
      <c r="L2" s="104"/>
      <c r="M2" s="104"/>
      <c r="N2" s="479"/>
      <c r="O2" s="104"/>
      <c r="P2" s="104"/>
    </row>
    <row r="3" spans="1:16" ht="14.25">
      <c r="A3" s="105"/>
      <c r="B3" s="164" t="s">
        <v>317</v>
      </c>
      <c r="C3" s="162"/>
      <c r="D3" s="162"/>
      <c r="E3" s="302"/>
      <c r="F3" s="162">
        <v>2018</v>
      </c>
      <c r="G3" s="162"/>
      <c r="H3" s="162"/>
      <c r="I3" s="162"/>
      <c r="J3" s="164" t="s">
        <v>379</v>
      </c>
      <c r="K3" s="162"/>
      <c r="L3" s="162"/>
      <c r="M3" s="162"/>
      <c r="N3" s="164">
        <v>2020</v>
      </c>
      <c r="O3" s="162"/>
      <c r="P3" s="162"/>
    </row>
    <row r="4" spans="1:16">
      <c r="A4" s="105" t="s">
        <v>1</v>
      </c>
      <c r="B4" s="164" t="s">
        <v>9</v>
      </c>
      <c r="C4" s="162" t="s">
        <v>8</v>
      </c>
      <c r="D4" s="162" t="s">
        <v>7</v>
      </c>
      <c r="E4" s="302" t="s">
        <v>10</v>
      </c>
      <c r="F4" s="162" t="s">
        <v>9</v>
      </c>
      <c r="G4" s="162" t="s">
        <v>8</v>
      </c>
      <c r="H4" s="162" t="s">
        <v>7</v>
      </c>
      <c r="I4" s="162" t="s">
        <v>10</v>
      </c>
      <c r="J4" s="164" t="s">
        <v>9</v>
      </c>
      <c r="K4" s="162" t="s">
        <v>8</v>
      </c>
      <c r="L4" s="162" t="s">
        <v>7</v>
      </c>
      <c r="M4" s="162" t="s">
        <v>10</v>
      </c>
      <c r="N4" s="164" t="s">
        <v>9</v>
      </c>
      <c r="O4" s="162" t="s">
        <v>8</v>
      </c>
      <c r="P4" s="162" t="s">
        <v>7</v>
      </c>
    </row>
    <row r="5" spans="1:16">
      <c r="A5" s="19" t="s">
        <v>18</v>
      </c>
      <c r="B5" s="303">
        <v>37383</v>
      </c>
      <c r="C5" s="20">
        <v>36295</v>
      </c>
      <c r="D5" s="288">
        <v>34992</v>
      </c>
      <c r="E5" s="304">
        <v>35151</v>
      </c>
      <c r="F5" s="20">
        <v>28993</v>
      </c>
      <c r="G5" s="20">
        <v>30263</v>
      </c>
      <c r="H5" s="20">
        <v>29948</v>
      </c>
      <c r="I5" s="304">
        <v>30025</v>
      </c>
      <c r="J5" s="20">
        <v>30886</v>
      </c>
      <c r="K5" s="20">
        <v>31367</v>
      </c>
      <c r="L5" s="20">
        <v>37956</v>
      </c>
      <c r="M5" s="20">
        <v>36549</v>
      </c>
      <c r="N5" s="547">
        <v>41319</v>
      </c>
      <c r="O5" s="20">
        <v>49606</v>
      </c>
      <c r="P5" s="20">
        <v>48795</v>
      </c>
    </row>
    <row r="6" spans="1:16">
      <c r="A6" s="19" t="s">
        <v>44</v>
      </c>
      <c r="B6" s="303">
        <v>2954</v>
      </c>
      <c r="C6" s="20">
        <v>2892</v>
      </c>
      <c r="D6" s="20">
        <v>2833</v>
      </c>
      <c r="E6" s="305">
        <v>2934</v>
      </c>
      <c r="F6" s="20">
        <v>1909</v>
      </c>
      <c r="G6" s="20">
        <v>2078</v>
      </c>
      <c r="H6" s="20">
        <v>2183</v>
      </c>
      <c r="I6" s="305">
        <v>2288</v>
      </c>
      <c r="J6" s="20">
        <v>2444</v>
      </c>
      <c r="K6" s="20">
        <v>2667</v>
      </c>
      <c r="L6" s="20">
        <v>2889</v>
      </c>
      <c r="M6" s="20">
        <v>2883</v>
      </c>
      <c r="N6" s="547">
        <v>2921</v>
      </c>
      <c r="O6" s="20">
        <v>2678</v>
      </c>
      <c r="P6" s="20">
        <v>2487</v>
      </c>
    </row>
    <row r="7" spans="1:16">
      <c r="A7" s="19" t="s">
        <v>45</v>
      </c>
      <c r="B7" s="303">
        <v>9720</v>
      </c>
      <c r="C7" s="20">
        <v>9450</v>
      </c>
      <c r="D7" s="20">
        <v>9226</v>
      </c>
      <c r="E7" s="305">
        <v>9523</v>
      </c>
      <c r="F7" s="20">
        <v>7674</v>
      </c>
      <c r="G7" s="20">
        <v>7890</v>
      </c>
      <c r="H7" s="20">
        <v>7875</v>
      </c>
      <c r="I7" s="305">
        <v>8099</v>
      </c>
      <c r="J7" s="20">
        <v>11722</v>
      </c>
      <c r="K7" s="20">
        <v>11687</v>
      </c>
      <c r="L7" s="20">
        <v>11853</v>
      </c>
      <c r="M7" s="20">
        <v>11553</v>
      </c>
      <c r="N7" s="547">
        <v>12315</v>
      </c>
      <c r="O7" s="20">
        <v>11732</v>
      </c>
      <c r="P7" s="20">
        <v>11642</v>
      </c>
    </row>
    <row r="8" spans="1:16" s="13" customFormat="1">
      <c r="A8" s="19" t="s">
        <v>84</v>
      </c>
      <c r="B8" s="303">
        <v>2329</v>
      </c>
      <c r="C8" s="20">
        <v>2287</v>
      </c>
      <c r="D8" s="20">
        <v>2177</v>
      </c>
      <c r="E8" s="305">
        <v>2098</v>
      </c>
      <c r="F8" s="20">
        <v>1041</v>
      </c>
      <c r="G8" s="20">
        <v>1118</v>
      </c>
      <c r="H8" s="20">
        <v>937</v>
      </c>
      <c r="I8" s="305">
        <v>901</v>
      </c>
      <c r="J8" s="20">
        <v>1031</v>
      </c>
      <c r="K8" s="20">
        <v>1080</v>
      </c>
      <c r="L8" s="20">
        <v>1972</v>
      </c>
      <c r="M8" s="20">
        <v>1795</v>
      </c>
      <c r="N8" s="547">
        <v>3751</v>
      </c>
      <c r="O8" s="20">
        <v>1839</v>
      </c>
      <c r="P8" s="20">
        <v>1807</v>
      </c>
    </row>
    <row r="9" spans="1:16">
      <c r="A9" s="21" t="s">
        <v>19</v>
      </c>
      <c r="B9" s="306">
        <v>1496</v>
      </c>
      <c r="C9" s="22">
        <v>1626</v>
      </c>
      <c r="D9" s="22">
        <v>1699</v>
      </c>
      <c r="E9" s="307">
        <v>1537</v>
      </c>
      <c r="F9" s="22">
        <v>1917</v>
      </c>
      <c r="G9" s="22">
        <v>1997</v>
      </c>
      <c r="H9" s="22">
        <v>1800</v>
      </c>
      <c r="I9" s="307">
        <v>1619</v>
      </c>
      <c r="J9" s="22">
        <v>1769</v>
      </c>
      <c r="K9" s="22">
        <v>1898</v>
      </c>
      <c r="L9" s="22">
        <v>2051</v>
      </c>
      <c r="M9" s="22">
        <v>1449</v>
      </c>
      <c r="N9" s="548">
        <v>1802</v>
      </c>
      <c r="O9" s="22">
        <v>1560</v>
      </c>
      <c r="P9" s="22">
        <v>1640</v>
      </c>
    </row>
    <row r="10" spans="1:16">
      <c r="A10" s="23" t="s">
        <v>41</v>
      </c>
      <c r="B10" s="308">
        <f t="shared" ref="B10:H10" si="0">SUM(B5:B9)</f>
        <v>53882</v>
      </c>
      <c r="C10" s="24">
        <f t="shared" si="0"/>
        <v>52550</v>
      </c>
      <c r="D10" s="24">
        <f t="shared" si="0"/>
        <v>50927</v>
      </c>
      <c r="E10" s="309">
        <f t="shared" si="0"/>
        <v>51243</v>
      </c>
      <c r="F10" s="24">
        <f t="shared" si="0"/>
        <v>41534</v>
      </c>
      <c r="G10" s="24">
        <f t="shared" si="0"/>
        <v>43346</v>
      </c>
      <c r="H10" s="24">
        <f t="shared" si="0"/>
        <v>42743</v>
      </c>
      <c r="I10" s="309">
        <f t="shared" ref="I10:N10" si="1">SUM(I5:I9)</f>
        <v>42932</v>
      </c>
      <c r="J10" s="24">
        <f t="shared" si="1"/>
        <v>47852</v>
      </c>
      <c r="K10" s="24">
        <f t="shared" si="1"/>
        <v>48699</v>
      </c>
      <c r="L10" s="24">
        <f t="shared" si="1"/>
        <v>56721</v>
      </c>
      <c r="M10" s="24">
        <f t="shared" si="1"/>
        <v>54229</v>
      </c>
      <c r="N10" s="549">
        <f t="shared" si="1"/>
        <v>62108</v>
      </c>
      <c r="O10" s="24">
        <f t="shared" ref="O10:P10" si="2">SUM(O5:O9)</f>
        <v>67415</v>
      </c>
      <c r="P10" s="24">
        <f t="shared" si="2"/>
        <v>66371</v>
      </c>
    </row>
    <row r="11" spans="1:16">
      <c r="A11" s="19" t="s">
        <v>12</v>
      </c>
      <c r="B11" s="303">
        <v>18027</v>
      </c>
      <c r="C11" s="20">
        <v>18341</v>
      </c>
      <c r="D11" s="20">
        <v>18290</v>
      </c>
      <c r="E11" s="305">
        <v>18810</v>
      </c>
      <c r="F11" s="20">
        <v>12054</v>
      </c>
      <c r="G11" s="20">
        <v>12926</v>
      </c>
      <c r="H11" s="20">
        <v>13131</v>
      </c>
      <c r="I11" s="305">
        <v>12718</v>
      </c>
      <c r="J11" s="20">
        <v>14006</v>
      </c>
      <c r="K11" s="20">
        <v>14600</v>
      </c>
      <c r="L11" s="20">
        <v>15446</v>
      </c>
      <c r="M11" s="20">
        <v>14501</v>
      </c>
      <c r="N11" s="547">
        <v>16159</v>
      </c>
      <c r="O11" s="20">
        <v>16036</v>
      </c>
      <c r="P11" s="20">
        <v>14704</v>
      </c>
    </row>
    <row r="12" spans="1:16" s="13" customFormat="1">
      <c r="A12" s="19" t="s">
        <v>20</v>
      </c>
      <c r="B12" s="303">
        <v>29991</v>
      </c>
      <c r="C12" s="20">
        <v>28677</v>
      </c>
      <c r="D12" s="20">
        <v>27934</v>
      </c>
      <c r="E12" s="305">
        <v>29994</v>
      </c>
      <c r="F12" s="20">
        <v>23503</v>
      </c>
      <c r="G12" s="20">
        <v>25562</v>
      </c>
      <c r="H12" s="20">
        <v>24297</v>
      </c>
      <c r="I12" s="305">
        <v>24503</v>
      </c>
      <c r="J12" s="20">
        <v>26207</v>
      </c>
      <c r="K12" s="20">
        <v>27360</v>
      </c>
      <c r="L12" s="20">
        <v>28504</v>
      </c>
      <c r="M12" s="20">
        <v>27861</v>
      </c>
      <c r="N12" s="547">
        <v>28064</v>
      </c>
      <c r="O12" s="20">
        <v>28049</v>
      </c>
      <c r="P12" s="20">
        <v>27464</v>
      </c>
    </row>
    <row r="13" spans="1:16">
      <c r="A13" s="19" t="s">
        <v>46</v>
      </c>
      <c r="B13" s="303">
        <v>1645</v>
      </c>
      <c r="C13" s="20">
        <v>1754</v>
      </c>
      <c r="D13" s="20">
        <v>1760</v>
      </c>
      <c r="E13" s="305">
        <v>1295</v>
      </c>
      <c r="F13" s="20">
        <v>86</v>
      </c>
      <c r="G13" s="20">
        <v>98</v>
      </c>
      <c r="H13" s="20">
        <v>291</v>
      </c>
      <c r="I13" s="305">
        <v>102</v>
      </c>
      <c r="J13" s="20">
        <v>97</v>
      </c>
      <c r="K13" s="20">
        <v>119</v>
      </c>
      <c r="L13" s="20">
        <v>213</v>
      </c>
      <c r="M13" s="20">
        <v>125</v>
      </c>
      <c r="N13" s="547">
        <v>815</v>
      </c>
      <c r="O13" s="20">
        <v>167</v>
      </c>
      <c r="P13" s="20">
        <v>138</v>
      </c>
    </row>
    <row r="14" spans="1:16">
      <c r="A14" s="19" t="s">
        <v>21</v>
      </c>
      <c r="B14" s="303">
        <v>15191</v>
      </c>
      <c r="C14" s="20">
        <v>14550</v>
      </c>
      <c r="D14" s="20">
        <v>19742</v>
      </c>
      <c r="E14" s="305">
        <v>24496</v>
      </c>
      <c r="F14" s="20">
        <v>23249</v>
      </c>
      <c r="G14" s="20">
        <v>9521</v>
      </c>
      <c r="H14" s="20">
        <v>12023</v>
      </c>
      <c r="I14" s="305">
        <v>16414</v>
      </c>
      <c r="J14" s="20">
        <v>13495</v>
      </c>
      <c r="K14" s="20">
        <v>11720</v>
      </c>
      <c r="L14" s="20">
        <v>13645</v>
      </c>
      <c r="M14" s="20">
        <v>15005</v>
      </c>
      <c r="N14" s="547">
        <v>12837</v>
      </c>
      <c r="O14" s="20">
        <v>5277</v>
      </c>
      <c r="P14" s="20">
        <v>10251</v>
      </c>
    </row>
    <row r="15" spans="1:16">
      <c r="A15" s="21" t="s">
        <v>22</v>
      </c>
      <c r="B15" s="306">
        <v>2800</v>
      </c>
      <c r="C15" s="22">
        <v>3231</v>
      </c>
      <c r="D15" s="22">
        <v>2950</v>
      </c>
      <c r="E15" s="307">
        <v>193</v>
      </c>
      <c r="F15" s="22">
        <v>34202</v>
      </c>
      <c r="G15" s="22">
        <v>1</v>
      </c>
      <c r="H15" s="22">
        <v>1</v>
      </c>
      <c r="I15" s="307">
        <v>1</v>
      </c>
      <c r="J15" s="22">
        <v>1</v>
      </c>
      <c r="K15" s="22">
        <v>1</v>
      </c>
      <c r="L15" s="22">
        <v>1</v>
      </c>
      <c r="M15" s="22">
        <v>1</v>
      </c>
      <c r="N15" s="548">
        <v>1</v>
      </c>
      <c r="O15" s="22">
        <v>6</v>
      </c>
      <c r="P15" s="22">
        <v>5</v>
      </c>
    </row>
    <row r="16" spans="1:16">
      <c r="A16" s="25" t="s">
        <v>42</v>
      </c>
      <c r="B16" s="310">
        <f t="shared" ref="B16:G16" si="3">SUM(B11:B15)</f>
        <v>67654</v>
      </c>
      <c r="C16" s="26">
        <f t="shared" si="3"/>
        <v>66553</v>
      </c>
      <c r="D16" s="26">
        <f t="shared" si="3"/>
        <v>70676</v>
      </c>
      <c r="E16" s="311">
        <f t="shared" si="3"/>
        <v>74788</v>
      </c>
      <c r="F16" s="26">
        <f t="shared" si="3"/>
        <v>93094</v>
      </c>
      <c r="G16" s="26">
        <f t="shared" si="3"/>
        <v>48108</v>
      </c>
      <c r="H16" s="26">
        <f>SUM(H11:H15)</f>
        <v>49743</v>
      </c>
      <c r="I16" s="311">
        <f>SUM(I11:I15)</f>
        <v>53738</v>
      </c>
      <c r="J16" s="26">
        <f t="shared" ref="J16" si="4">SUM(J11:J15)</f>
        <v>53806</v>
      </c>
      <c r="K16" s="26">
        <f t="shared" ref="K16:P16" si="5">SUM(K11:K15)</f>
        <v>53800</v>
      </c>
      <c r="L16" s="26">
        <f t="shared" si="5"/>
        <v>57809</v>
      </c>
      <c r="M16" s="26">
        <f t="shared" si="5"/>
        <v>57493</v>
      </c>
      <c r="N16" s="550">
        <f t="shared" si="5"/>
        <v>57876</v>
      </c>
      <c r="O16" s="26">
        <f t="shared" si="5"/>
        <v>49535</v>
      </c>
      <c r="P16" s="26">
        <f t="shared" si="5"/>
        <v>52562</v>
      </c>
    </row>
    <row r="17" spans="1:16" ht="15" customHeight="1">
      <c r="A17" s="23" t="s">
        <v>43</v>
      </c>
      <c r="B17" s="308">
        <f t="shared" ref="B17:G17" si="6">+B10+B16</f>
        <v>121536</v>
      </c>
      <c r="C17" s="24">
        <f t="shared" si="6"/>
        <v>119103</v>
      </c>
      <c r="D17" s="24">
        <f t="shared" si="6"/>
        <v>121603</v>
      </c>
      <c r="E17" s="309">
        <f t="shared" si="6"/>
        <v>126031</v>
      </c>
      <c r="F17" s="24">
        <f t="shared" si="6"/>
        <v>134628</v>
      </c>
      <c r="G17" s="24">
        <f t="shared" si="6"/>
        <v>91454</v>
      </c>
      <c r="H17" s="24">
        <f t="shared" ref="H17:M17" si="7">+H10+H16</f>
        <v>92486</v>
      </c>
      <c r="I17" s="309">
        <f t="shared" si="7"/>
        <v>96670</v>
      </c>
      <c r="J17" s="24">
        <f t="shared" si="7"/>
        <v>101658</v>
      </c>
      <c r="K17" s="24">
        <f t="shared" si="7"/>
        <v>102499</v>
      </c>
      <c r="L17" s="24">
        <f t="shared" si="7"/>
        <v>114530</v>
      </c>
      <c r="M17" s="24">
        <f t="shared" si="7"/>
        <v>111722</v>
      </c>
      <c r="N17" s="551">
        <f t="shared" ref="N17:O17" si="8">+N10+N16</f>
        <v>119984</v>
      </c>
      <c r="O17" s="24">
        <f t="shared" si="8"/>
        <v>116950</v>
      </c>
      <c r="P17" s="24">
        <f t="shared" ref="P17" si="9">+P10+P16</f>
        <v>118933</v>
      </c>
    </row>
    <row r="18" spans="1:16">
      <c r="A18" s="19"/>
      <c r="B18" s="303"/>
      <c r="C18" s="20"/>
      <c r="D18" s="20"/>
      <c r="E18" s="312"/>
      <c r="F18" s="20"/>
      <c r="G18" s="20"/>
      <c r="H18" s="20"/>
      <c r="I18" s="312"/>
      <c r="N18" s="552"/>
    </row>
    <row r="19" spans="1:16">
      <c r="A19" s="19" t="s">
        <v>92</v>
      </c>
      <c r="B19" s="303">
        <v>56389</v>
      </c>
      <c r="C19" s="20">
        <v>51607</v>
      </c>
      <c r="D19" s="20">
        <v>54616</v>
      </c>
      <c r="E19" s="305">
        <v>60517</v>
      </c>
      <c r="F19" s="20">
        <v>67500</v>
      </c>
      <c r="G19" s="20">
        <v>34952</v>
      </c>
      <c r="H19" s="20">
        <v>37336</v>
      </c>
      <c r="I19" s="305">
        <v>42425</v>
      </c>
      <c r="J19" s="20">
        <v>47402</v>
      </c>
      <c r="K19" s="20">
        <v>44203</v>
      </c>
      <c r="L19" s="20">
        <v>50525</v>
      </c>
      <c r="M19" s="20">
        <v>53231</v>
      </c>
      <c r="N19" s="547">
        <v>58748</v>
      </c>
      <c r="O19" s="20">
        <v>54150</v>
      </c>
      <c r="P19" s="20">
        <v>56734</v>
      </c>
    </row>
    <row r="20" spans="1:16">
      <c r="A20" s="21" t="s">
        <v>89</v>
      </c>
      <c r="B20" s="306">
        <v>87</v>
      </c>
      <c r="C20" s="22">
        <v>74</v>
      </c>
      <c r="D20" s="22">
        <v>75</v>
      </c>
      <c r="E20" s="307">
        <v>84</v>
      </c>
      <c r="F20" s="22">
        <v>91</v>
      </c>
      <c r="G20" s="22">
        <v>50</v>
      </c>
      <c r="H20" s="22">
        <v>41</v>
      </c>
      <c r="I20" s="307">
        <v>47</v>
      </c>
      <c r="J20" s="22">
        <v>54</v>
      </c>
      <c r="K20" s="22">
        <v>59</v>
      </c>
      <c r="L20" s="22">
        <v>57</v>
      </c>
      <c r="M20" s="22">
        <v>59</v>
      </c>
      <c r="N20" s="548">
        <v>64</v>
      </c>
      <c r="O20" s="22">
        <v>332</v>
      </c>
      <c r="P20" s="22">
        <v>339</v>
      </c>
    </row>
    <row r="21" spans="1:16">
      <c r="A21" s="23" t="s">
        <v>47</v>
      </c>
      <c r="B21" s="308">
        <f t="shared" ref="B21:G21" si="10">SUM(B19:B20)</f>
        <v>56476</v>
      </c>
      <c r="C21" s="24">
        <f t="shared" si="10"/>
        <v>51681</v>
      </c>
      <c r="D21" s="24">
        <f t="shared" si="10"/>
        <v>54691</v>
      </c>
      <c r="E21" s="309">
        <f t="shared" si="10"/>
        <v>60601</v>
      </c>
      <c r="F21" s="24">
        <f t="shared" si="10"/>
        <v>67591</v>
      </c>
      <c r="G21" s="24">
        <f t="shared" si="10"/>
        <v>35002</v>
      </c>
      <c r="H21" s="24">
        <f>SUM(H19:H20)</f>
        <v>37377</v>
      </c>
      <c r="I21" s="309">
        <f>SUM(I19:I20)</f>
        <v>42472</v>
      </c>
      <c r="J21" s="24">
        <f t="shared" ref="J21" si="11">SUM(J19:J20)</f>
        <v>47456</v>
      </c>
      <c r="K21" s="24">
        <f t="shared" ref="K21:P21" si="12">SUM(K19:K20)</f>
        <v>44262</v>
      </c>
      <c r="L21" s="24">
        <f t="shared" si="12"/>
        <v>50582</v>
      </c>
      <c r="M21" s="24">
        <f t="shared" si="12"/>
        <v>53290</v>
      </c>
      <c r="N21" s="551">
        <f t="shared" si="12"/>
        <v>58812</v>
      </c>
      <c r="O21" s="24">
        <f t="shared" si="12"/>
        <v>54482</v>
      </c>
      <c r="P21" s="24">
        <f t="shared" si="12"/>
        <v>57073</v>
      </c>
    </row>
    <row r="22" spans="1:16">
      <c r="A22" s="19" t="s">
        <v>94</v>
      </c>
      <c r="B22" s="303">
        <v>23097</v>
      </c>
      <c r="C22" s="20">
        <v>23315</v>
      </c>
      <c r="D22" s="20">
        <v>23013</v>
      </c>
      <c r="E22" s="305">
        <v>23635</v>
      </c>
      <c r="F22" s="20">
        <v>16652</v>
      </c>
      <c r="G22" s="20">
        <v>14671</v>
      </c>
      <c r="H22" s="20">
        <v>14484</v>
      </c>
      <c r="I22" s="305">
        <v>14415</v>
      </c>
      <c r="J22" s="20">
        <v>17086</v>
      </c>
      <c r="K22" s="20">
        <v>17313</v>
      </c>
      <c r="L22" s="20">
        <v>20838</v>
      </c>
      <c r="M22" s="20">
        <v>20400</v>
      </c>
      <c r="N22" s="547">
        <v>21641</v>
      </c>
      <c r="O22" s="20">
        <v>22604</v>
      </c>
      <c r="P22" s="20">
        <v>22659</v>
      </c>
    </row>
    <row r="23" spans="1:16">
      <c r="A23" s="19" t="s">
        <v>48</v>
      </c>
      <c r="B23" s="303">
        <v>4111</v>
      </c>
      <c r="C23" s="20">
        <v>3332</v>
      </c>
      <c r="D23" s="20">
        <v>3252</v>
      </c>
      <c r="E23" s="305">
        <v>3034</v>
      </c>
      <c r="F23" s="20">
        <v>2934</v>
      </c>
      <c r="G23" s="20">
        <v>3034</v>
      </c>
      <c r="H23" s="20">
        <v>3007</v>
      </c>
      <c r="I23" s="305">
        <v>2837</v>
      </c>
      <c r="J23" s="20">
        <v>3294</v>
      </c>
      <c r="K23" s="20">
        <v>3279</v>
      </c>
      <c r="L23" s="20">
        <v>3637</v>
      </c>
      <c r="M23" s="20">
        <v>3488</v>
      </c>
      <c r="N23" s="547">
        <v>3075</v>
      </c>
      <c r="O23" s="20">
        <v>3480</v>
      </c>
      <c r="P23" s="20">
        <v>3543</v>
      </c>
    </row>
    <row r="24" spans="1:16">
      <c r="A24" s="19" t="s">
        <v>23</v>
      </c>
      <c r="B24" s="313">
        <v>1651</v>
      </c>
      <c r="C24" s="245">
        <v>1729</v>
      </c>
      <c r="D24" s="245">
        <v>1696</v>
      </c>
      <c r="E24" s="314">
        <v>1720</v>
      </c>
      <c r="F24" s="245">
        <v>1380</v>
      </c>
      <c r="G24" s="245">
        <v>1366</v>
      </c>
      <c r="H24" s="245">
        <v>1344</v>
      </c>
      <c r="I24" s="314">
        <v>1282</v>
      </c>
      <c r="J24" s="245">
        <v>1208</v>
      </c>
      <c r="K24" s="245">
        <v>1310</v>
      </c>
      <c r="L24" s="245">
        <v>1304</v>
      </c>
      <c r="M24" s="245">
        <v>1410</v>
      </c>
      <c r="N24" s="553">
        <v>1365</v>
      </c>
      <c r="O24" s="245">
        <v>1500</v>
      </c>
      <c r="P24" s="245">
        <v>1478</v>
      </c>
    </row>
    <row r="25" spans="1:16" s="14" customFormat="1">
      <c r="A25" s="21" t="s">
        <v>85</v>
      </c>
      <c r="B25" s="315">
        <v>435</v>
      </c>
      <c r="C25" s="246">
        <v>611</v>
      </c>
      <c r="D25" s="246">
        <v>669</v>
      </c>
      <c r="E25" s="316">
        <v>438</v>
      </c>
      <c r="F25" s="246">
        <v>624</v>
      </c>
      <c r="G25" s="246">
        <v>658</v>
      </c>
      <c r="H25" s="246">
        <v>592</v>
      </c>
      <c r="I25" s="316">
        <v>619</v>
      </c>
      <c r="J25" s="246">
        <v>732</v>
      </c>
      <c r="K25" s="246">
        <v>771</v>
      </c>
      <c r="L25" s="246">
        <v>794</v>
      </c>
      <c r="M25" s="246">
        <v>702</v>
      </c>
      <c r="N25" s="554">
        <v>1003</v>
      </c>
      <c r="O25" s="246">
        <v>1856</v>
      </c>
      <c r="P25" s="246">
        <v>1949</v>
      </c>
    </row>
    <row r="26" spans="1:16" s="14" customFormat="1">
      <c r="A26" s="23" t="s">
        <v>49</v>
      </c>
      <c r="B26" s="308">
        <f t="shared" ref="B26:I26" si="13">SUM(B22:B25)</f>
        <v>29294</v>
      </c>
      <c r="C26" s="24">
        <f t="shared" si="13"/>
        <v>28987</v>
      </c>
      <c r="D26" s="24">
        <f t="shared" si="13"/>
        <v>28630</v>
      </c>
      <c r="E26" s="309">
        <f t="shared" si="13"/>
        <v>28827</v>
      </c>
      <c r="F26" s="24">
        <f t="shared" si="13"/>
        <v>21590</v>
      </c>
      <c r="G26" s="24">
        <f t="shared" si="13"/>
        <v>19729</v>
      </c>
      <c r="H26" s="24">
        <f t="shared" si="13"/>
        <v>19427</v>
      </c>
      <c r="I26" s="309">
        <f t="shared" si="13"/>
        <v>19153</v>
      </c>
      <c r="J26" s="24">
        <f t="shared" ref="J26:O26" si="14">SUM(J22:J25)</f>
        <v>22320</v>
      </c>
      <c r="K26" s="24">
        <f t="shared" si="14"/>
        <v>22673</v>
      </c>
      <c r="L26" s="24">
        <f t="shared" si="14"/>
        <v>26573</v>
      </c>
      <c r="M26" s="24">
        <f t="shared" si="14"/>
        <v>26000</v>
      </c>
      <c r="N26" s="551">
        <f t="shared" si="14"/>
        <v>27084</v>
      </c>
      <c r="O26" s="24">
        <f t="shared" si="14"/>
        <v>29440</v>
      </c>
      <c r="P26" s="24">
        <f t="shared" ref="P26" si="15">SUM(P22:P25)</f>
        <v>29629</v>
      </c>
    </row>
    <row r="27" spans="1:16" s="14" customFormat="1">
      <c r="A27" s="19" t="s">
        <v>94</v>
      </c>
      <c r="B27" s="303">
        <v>1961</v>
      </c>
      <c r="C27" s="20">
        <v>1869</v>
      </c>
      <c r="D27" s="20">
        <v>1602</v>
      </c>
      <c r="E27" s="305">
        <v>1513</v>
      </c>
      <c r="F27" s="20">
        <v>6314</v>
      </c>
      <c r="G27" s="20">
        <v>6297</v>
      </c>
      <c r="H27" s="20">
        <v>6177</v>
      </c>
      <c r="I27" s="305">
        <v>5966</v>
      </c>
      <c r="J27" s="20">
        <v>1737</v>
      </c>
      <c r="K27" s="20">
        <v>2182</v>
      </c>
      <c r="L27" s="20">
        <v>2588</v>
      </c>
      <c r="M27" s="20">
        <v>3255</v>
      </c>
      <c r="N27" s="547">
        <v>2795</v>
      </c>
      <c r="O27" s="20">
        <v>3132</v>
      </c>
      <c r="P27" s="20">
        <v>2849</v>
      </c>
    </row>
    <row r="28" spans="1:16" s="14" customFormat="1">
      <c r="A28" s="19" t="s">
        <v>83</v>
      </c>
      <c r="B28" s="303">
        <v>30745</v>
      </c>
      <c r="C28" s="20">
        <v>33785</v>
      </c>
      <c r="D28" s="20">
        <v>33855</v>
      </c>
      <c r="E28" s="305">
        <v>33008</v>
      </c>
      <c r="F28" s="20">
        <v>27419</v>
      </c>
      <c r="G28" s="20">
        <v>28694</v>
      </c>
      <c r="H28" s="20">
        <v>27913</v>
      </c>
      <c r="I28" s="305">
        <v>27477</v>
      </c>
      <c r="J28" s="20">
        <v>28447</v>
      </c>
      <c r="K28" s="20">
        <v>31585</v>
      </c>
      <c r="L28" s="20">
        <v>32927</v>
      </c>
      <c r="M28" s="20">
        <v>27564</v>
      </c>
      <c r="N28" s="547">
        <v>29632</v>
      </c>
      <c r="O28" s="20">
        <v>28089</v>
      </c>
      <c r="P28" s="20">
        <v>27447</v>
      </c>
    </row>
    <row r="29" spans="1:16" s="14" customFormat="1">
      <c r="A29" s="19" t="s">
        <v>24</v>
      </c>
      <c r="B29" s="303">
        <v>2085</v>
      </c>
      <c r="C29" s="20">
        <v>1903</v>
      </c>
      <c r="D29" s="20">
        <v>1932</v>
      </c>
      <c r="E29" s="305">
        <v>2026</v>
      </c>
      <c r="F29" s="20">
        <v>1772</v>
      </c>
      <c r="G29" s="20">
        <v>1732</v>
      </c>
      <c r="H29" s="20">
        <v>1592</v>
      </c>
      <c r="I29" s="305">
        <v>1602</v>
      </c>
      <c r="J29" s="20">
        <v>1698</v>
      </c>
      <c r="K29" s="20">
        <v>1797</v>
      </c>
      <c r="L29" s="20">
        <v>1860</v>
      </c>
      <c r="M29" s="20">
        <v>1613</v>
      </c>
      <c r="N29" s="547">
        <v>1661</v>
      </c>
      <c r="O29" s="20">
        <v>1807</v>
      </c>
      <c r="P29" s="20">
        <v>1935</v>
      </c>
    </row>
    <row r="30" spans="1:16" s="14" customFormat="1" ht="15" customHeight="1">
      <c r="A30" s="21" t="s">
        <v>51</v>
      </c>
      <c r="B30" s="306">
        <v>975</v>
      </c>
      <c r="C30" s="22">
        <v>878</v>
      </c>
      <c r="D30" s="22">
        <v>893</v>
      </c>
      <c r="E30" s="307">
        <v>56</v>
      </c>
      <c r="F30" s="22">
        <v>9942</v>
      </c>
      <c r="G30" s="504">
        <v>0</v>
      </c>
      <c r="H30" s="504">
        <v>0</v>
      </c>
      <c r="I30" s="505">
        <v>0</v>
      </c>
      <c r="J30" s="503">
        <v>0</v>
      </c>
      <c r="K30" s="506">
        <v>0</v>
      </c>
      <c r="L30" s="506">
        <v>0</v>
      </c>
      <c r="M30" s="506">
        <v>0</v>
      </c>
      <c r="N30" s="555">
        <v>0</v>
      </c>
      <c r="O30" s="506">
        <v>0</v>
      </c>
      <c r="P30" s="506">
        <v>0</v>
      </c>
    </row>
    <row r="31" spans="1:16" s="42" customFormat="1" ht="13.5" customHeight="1">
      <c r="A31" s="25" t="s">
        <v>50</v>
      </c>
      <c r="B31" s="310">
        <f t="shared" ref="B31:J31" si="16">SUM(B27:B30)</f>
        <v>35766</v>
      </c>
      <c r="C31" s="26">
        <f t="shared" si="16"/>
        <v>38435</v>
      </c>
      <c r="D31" s="26">
        <f t="shared" si="16"/>
        <v>38282</v>
      </c>
      <c r="E31" s="311">
        <f t="shared" si="16"/>
        <v>36603</v>
      </c>
      <c r="F31" s="26">
        <f t="shared" si="16"/>
        <v>45447</v>
      </c>
      <c r="G31" s="26">
        <f t="shared" si="16"/>
        <v>36723</v>
      </c>
      <c r="H31" s="26">
        <f t="shared" si="16"/>
        <v>35682</v>
      </c>
      <c r="I31" s="311">
        <f>SUM(I27:I30)</f>
        <v>35045</v>
      </c>
      <c r="J31" s="26">
        <f t="shared" si="16"/>
        <v>31882</v>
      </c>
      <c r="K31" s="26">
        <f t="shared" ref="K31:P31" si="17">SUM(K27:K30)</f>
        <v>35564</v>
      </c>
      <c r="L31" s="26">
        <f t="shared" si="17"/>
        <v>37375</v>
      </c>
      <c r="M31" s="26">
        <f t="shared" si="17"/>
        <v>32432</v>
      </c>
      <c r="N31" s="550">
        <f t="shared" si="17"/>
        <v>34088</v>
      </c>
      <c r="O31" s="26">
        <f t="shared" si="17"/>
        <v>33028</v>
      </c>
      <c r="P31" s="26">
        <f t="shared" si="17"/>
        <v>32231</v>
      </c>
    </row>
    <row r="32" spans="1:16">
      <c r="A32" s="23" t="s">
        <v>52</v>
      </c>
      <c r="B32" s="308">
        <f t="shared" ref="B32:J32" si="18">+B21+B26+B31</f>
        <v>121536</v>
      </c>
      <c r="C32" s="24">
        <f t="shared" si="18"/>
        <v>119103</v>
      </c>
      <c r="D32" s="24">
        <f t="shared" si="18"/>
        <v>121603</v>
      </c>
      <c r="E32" s="309">
        <f t="shared" si="18"/>
        <v>126031</v>
      </c>
      <c r="F32" s="24">
        <f t="shared" si="18"/>
        <v>134628</v>
      </c>
      <c r="G32" s="24">
        <f t="shared" si="18"/>
        <v>91454</v>
      </c>
      <c r="H32" s="24">
        <f t="shared" si="18"/>
        <v>92486</v>
      </c>
      <c r="I32" s="309">
        <f>+I21+I26+I31</f>
        <v>96670</v>
      </c>
      <c r="J32" s="24">
        <f t="shared" si="18"/>
        <v>101658</v>
      </c>
      <c r="K32" s="24">
        <f t="shared" ref="K32:P32" si="19">+K21+K26+K31</f>
        <v>102499</v>
      </c>
      <c r="L32" s="24">
        <f t="shared" si="19"/>
        <v>114530</v>
      </c>
      <c r="M32" s="24">
        <f t="shared" si="19"/>
        <v>111722</v>
      </c>
      <c r="N32" s="551">
        <f t="shared" si="19"/>
        <v>119984</v>
      </c>
      <c r="O32" s="24">
        <f t="shared" si="19"/>
        <v>116950</v>
      </c>
      <c r="P32" s="24">
        <f t="shared" si="19"/>
        <v>118933</v>
      </c>
    </row>
    <row r="33" spans="1:16">
      <c r="A33" s="84"/>
      <c r="B33" s="317"/>
      <c r="C33" s="27"/>
      <c r="D33" s="27"/>
      <c r="E33" s="318"/>
      <c r="F33" s="27"/>
      <c r="G33" s="27"/>
      <c r="H33" s="27"/>
      <c r="I33" s="318"/>
      <c r="N33" s="552"/>
    </row>
    <row r="34" spans="1:16">
      <c r="A34" s="84"/>
      <c r="B34" s="317"/>
      <c r="C34" s="27"/>
      <c r="D34" s="27"/>
      <c r="E34" s="318"/>
      <c r="F34" s="27"/>
      <c r="G34" s="27"/>
      <c r="H34" s="27"/>
      <c r="I34" s="318"/>
      <c r="N34" s="552"/>
    </row>
    <row r="35" spans="1:16">
      <c r="A35" s="23" t="s">
        <v>180</v>
      </c>
      <c r="B35" s="353"/>
      <c r="C35" s="276"/>
      <c r="D35" s="276"/>
      <c r="E35" s="354"/>
      <c r="F35" s="276"/>
      <c r="G35" s="276"/>
      <c r="H35" s="276"/>
      <c r="I35" s="354"/>
      <c r="N35" s="552"/>
    </row>
    <row r="36" spans="1:16">
      <c r="A36" s="19" t="s">
        <v>178</v>
      </c>
      <c r="B36" s="353">
        <f t="shared" ref="B36:F36" si="20">B17-B15</f>
        <v>118736</v>
      </c>
      <c r="C36" s="276">
        <f t="shared" si="20"/>
        <v>115872</v>
      </c>
      <c r="D36" s="276">
        <f t="shared" si="20"/>
        <v>118653</v>
      </c>
      <c r="E36" s="322">
        <f t="shared" si="20"/>
        <v>125838</v>
      </c>
      <c r="F36" s="276">
        <f t="shared" si="20"/>
        <v>100426</v>
      </c>
      <c r="G36" s="276">
        <f t="shared" ref="G36:L36" si="21">G17</f>
        <v>91454</v>
      </c>
      <c r="H36" s="276">
        <f t="shared" si="21"/>
        <v>92486</v>
      </c>
      <c r="I36" s="322">
        <f t="shared" si="21"/>
        <v>96670</v>
      </c>
      <c r="J36" s="480">
        <f t="shared" si="21"/>
        <v>101658</v>
      </c>
      <c r="K36" s="480">
        <f t="shared" si="21"/>
        <v>102499</v>
      </c>
      <c r="L36" s="480">
        <f t="shared" si="21"/>
        <v>114530</v>
      </c>
      <c r="M36" s="480">
        <f t="shared" ref="M36:N36" si="22">M17</f>
        <v>111722</v>
      </c>
      <c r="N36" s="556">
        <f t="shared" si="22"/>
        <v>119984</v>
      </c>
      <c r="O36" s="480">
        <f t="shared" ref="O36:P36" si="23">O17</f>
        <v>116950</v>
      </c>
      <c r="P36" s="480">
        <f t="shared" si="23"/>
        <v>118933</v>
      </c>
    </row>
    <row r="37" spans="1:16">
      <c r="A37" s="19" t="s">
        <v>25</v>
      </c>
      <c r="B37" s="353">
        <f t="shared" ref="B37:G37" si="24">-(B24+B25+B28+B29)</f>
        <v>-34916</v>
      </c>
      <c r="C37" s="276">
        <f t="shared" si="24"/>
        <v>-38028</v>
      </c>
      <c r="D37" s="276">
        <f t="shared" si="24"/>
        <v>-38152</v>
      </c>
      <c r="E37" s="322">
        <f t="shared" si="24"/>
        <v>-37192</v>
      </c>
      <c r="F37" s="276">
        <f t="shared" si="24"/>
        <v>-31195</v>
      </c>
      <c r="G37" s="276">
        <f t="shared" si="24"/>
        <v>-32450</v>
      </c>
      <c r="H37" s="276">
        <f t="shared" ref="H37:M37" si="25">-(H24+H25+H28+H29)</f>
        <v>-31441</v>
      </c>
      <c r="I37" s="322">
        <f t="shared" si="25"/>
        <v>-30980</v>
      </c>
      <c r="J37" s="480">
        <f t="shared" si="25"/>
        <v>-32085</v>
      </c>
      <c r="K37" s="480">
        <f t="shared" si="25"/>
        <v>-35463</v>
      </c>
      <c r="L37" s="480">
        <f t="shared" si="25"/>
        <v>-36885</v>
      </c>
      <c r="M37" s="480">
        <f t="shared" si="25"/>
        <v>-31289</v>
      </c>
      <c r="N37" s="556">
        <f t="shared" ref="N37:O37" si="26">-(N24+N25+N28+N29)</f>
        <v>-33661</v>
      </c>
      <c r="O37" s="480">
        <f t="shared" si="26"/>
        <v>-33252</v>
      </c>
      <c r="P37" s="480">
        <f t="shared" ref="P37" si="27">-(P24+P25+P28+P29)</f>
        <v>-32809</v>
      </c>
    </row>
    <row r="38" spans="1:16" s="13" customFormat="1">
      <c r="A38" s="25" t="s">
        <v>179</v>
      </c>
      <c r="B38" s="355">
        <f t="shared" ref="B38:G38" si="28">B36+B37</f>
        <v>83820</v>
      </c>
      <c r="C38" s="356">
        <f t="shared" si="28"/>
        <v>77844</v>
      </c>
      <c r="D38" s="356">
        <f t="shared" si="28"/>
        <v>80501</v>
      </c>
      <c r="E38" s="357">
        <f t="shared" si="28"/>
        <v>88646</v>
      </c>
      <c r="F38" s="356">
        <f t="shared" si="28"/>
        <v>69231</v>
      </c>
      <c r="G38" s="356">
        <f t="shared" si="28"/>
        <v>59004</v>
      </c>
      <c r="H38" s="356">
        <f t="shared" ref="H38:M38" si="29">H36+H37</f>
        <v>61045</v>
      </c>
      <c r="I38" s="357">
        <f t="shared" si="29"/>
        <v>65690</v>
      </c>
      <c r="J38" s="481">
        <f t="shared" si="29"/>
        <v>69573</v>
      </c>
      <c r="K38" s="481">
        <f t="shared" si="29"/>
        <v>67036</v>
      </c>
      <c r="L38" s="481">
        <f t="shared" si="29"/>
        <v>77645</v>
      </c>
      <c r="M38" s="481">
        <f t="shared" si="29"/>
        <v>80433</v>
      </c>
      <c r="N38" s="557">
        <f t="shared" ref="N38:O38" si="30">N36+N37</f>
        <v>86323</v>
      </c>
      <c r="O38" s="481">
        <f t="shared" si="30"/>
        <v>83698</v>
      </c>
      <c r="P38" s="481">
        <f t="shared" ref="P38" si="31">P36+P37</f>
        <v>86124</v>
      </c>
    </row>
    <row r="39" spans="1:16">
      <c r="A39" s="19" t="s">
        <v>195</v>
      </c>
      <c r="B39" s="380">
        <v>76083</v>
      </c>
      <c r="C39" s="276">
        <v>77412</v>
      </c>
      <c r="D39" s="276">
        <v>79725</v>
      </c>
      <c r="E39" s="381">
        <v>82229</v>
      </c>
      <c r="F39" s="277">
        <v>65573</v>
      </c>
      <c r="G39" s="276">
        <v>64286</v>
      </c>
      <c r="H39" s="276">
        <v>64451</v>
      </c>
      <c r="I39" s="381">
        <v>64945</v>
      </c>
      <c r="J39" s="277">
        <v>65565</v>
      </c>
      <c r="K39" s="276">
        <v>65126</v>
      </c>
      <c r="L39" s="480">
        <v>68855</v>
      </c>
      <c r="M39" s="480">
        <v>72732</v>
      </c>
      <c r="N39" s="558">
        <v>76202</v>
      </c>
      <c r="O39" s="276">
        <v>79027</v>
      </c>
      <c r="P39" s="276">
        <v>82845</v>
      </c>
    </row>
    <row r="40" spans="1:16">
      <c r="A40" s="19"/>
      <c r="B40" s="317"/>
      <c r="C40" s="27"/>
      <c r="D40" s="27"/>
      <c r="E40" s="318"/>
      <c r="F40" s="27"/>
      <c r="G40" s="27"/>
      <c r="H40" s="27"/>
      <c r="I40" s="318"/>
      <c r="N40" s="552"/>
    </row>
    <row r="41" spans="1:16">
      <c r="A41" s="23" t="s">
        <v>181</v>
      </c>
      <c r="B41" s="317"/>
      <c r="C41" s="27"/>
      <c r="D41" s="27"/>
      <c r="E41" s="318"/>
      <c r="F41" s="27"/>
      <c r="G41" s="27"/>
      <c r="H41" s="27"/>
      <c r="I41" s="318"/>
      <c r="N41" s="552"/>
    </row>
    <row r="42" spans="1:16" ht="26.25" customHeight="1">
      <c r="A42" s="19" t="s">
        <v>147</v>
      </c>
      <c r="B42" s="317">
        <f t="shared" ref="B42:H42" si="32">-(B22+B23+B27)</f>
        <v>-29169</v>
      </c>
      <c r="C42" s="27">
        <f t="shared" si="32"/>
        <v>-28516</v>
      </c>
      <c r="D42" s="27">
        <f t="shared" si="32"/>
        <v>-27867</v>
      </c>
      <c r="E42" s="319">
        <f t="shared" si="32"/>
        <v>-28182</v>
      </c>
      <c r="F42" s="27">
        <f t="shared" si="32"/>
        <v>-25900</v>
      </c>
      <c r="G42" s="27">
        <f t="shared" si="32"/>
        <v>-24002</v>
      </c>
      <c r="H42" s="27">
        <f t="shared" si="32"/>
        <v>-23668</v>
      </c>
      <c r="I42" s="319">
        <f t="shared" ref="I42:N42" si="33">-(I22+I23+I27)</f>
        <v>-23218</v>
      </c>
      <c r="J42" s="482">
        <f t="shared" si="33"/>
        <v>-22117</v>
      </c>
      <c r="K42" s="482">
        <f t="shared" si="33"/>
        <v>-22774</v>
      </c>
      <c r="L42" s="482">
        <f t="shared" si="33"/>
        <v>-27063</v>
      </c>
      <c r="M42" s="482">
        <f t="shared" si="33"/>
        <v>-27143</v>
      </c>
      <c r="N42" s="559">
        <f t="shared" si="33"/>
        <v>-27511</v>
      </c>
      <c r="O42" s="482">
        <f t="shared" ref="O42:P42" si="34">-(O22+O23+O27)</f>
        <v>-29216</v>
      </c>
      <c r="P42" s="482">
        <f t="shared" si="34"/>
        <v>-29051</v>
      </c>
    </row>
    <row r="43" spans="1:16">
      <c r="A43" s="19" t="s">
        <v>175</v>
      </c>
      <c r="B43" s="317">
        <v>-105</v>
      </c>
      <c r="C43" s="27">
        <v>-93</v>
      </c>
      <c r="D43" s="276">
        <v>-89</v>
      </c>
      <c r="E43" s="322">
        <v>-75</v>
      </c>
      <c r="F43" s="503">
        <v>0</v>
      </c>
      <c r="G43" s="504">
        <v>0</v>
      </c>
      <c r="H43" s="504">
        <v>0</v>
      </c>
      <c r="I43" s="505">
        <v>0</v>
      </c>
      <c r="J43" s="503">
        <v>0</v>
      </c>
      <c r="K43" s="506">
        <v>0</v>
      </c>
      <c r="L43" s="506">
        <v>0</v>
      </c>
      <c r="M43" s="506">
        <v>0</v>
      </c>
      <c r="N43" s="555">
        <v>0</v>
      </c>
      <c r="O43" s="506">
        <v>0</v>
      </c>
      <c r="P43" s="506">
        <v>0</v>
      </c>
    </row>
    <row r="44" spans="1:16">
      <c r="A44" s="19" t="s">
        <v>177</v>
      </c>
      <c r="B44" s="317">
        <f t="shared" ref="B44:G44" si="35">+B13+B14</f>
        <v>16836</v>
      </c>
      <c r="C44" s="27">
        <f t="shared" si="35"/>
        <v>16304</v>
      </c>
      <c r="D44" s="27">
        <f t="shared" si="35"/>
        <v>21502</v>
      </c>
      <c r="E44" s="319">
        <f t="shared" si="35"/>
        <v>25791</v>
      </c>
      <c r="F44" s="27">
        <f t="shared" si="35"/>
        <v>23335</v>
      </c>
      <c r="G44" s="27">
        <f t="shared" si="35"/>
        <v>9619</v>
      </c>
      <c r="H44" s="27">
        <f>+H13+H14</f>
        <v>12314</v>
      </c>
      <c r="I44" s="319">
        <f>+I13+I14</f>
        <v>16516</v>
      </c>
      <c r="J44" s="27">
        <f t="shared" ref="J44" si="36">+J13+J14</f>
        <v>13592</v>
      </c>
      <c r="K44" s="27">
        <f t="shared" ref="K44:P44" si="37">+K13+K14</f>
        <v>11839</v>
      </c>
      <c r="L44" s="27">
        <f t="shared" si="37"/>
        <v>13858</v>
      </c>
      <c r="M44" s="27">
        <f t="shared" si="37"/>
        <v>15130</v>
      </c>
      <c r="N44" s="560">
        <f t="shared" si="37"/>
        <v>13652</v>
      </c>
      <c r="O44" s="27">
        <f t="shared" si="37"/>
        <v>5444</v>
      </c>
      <c r="P44" s="27">
        <f t="shared" si="37"/>
        <v>10389</v>
      </c>
    </row>
    <row r="45" spans="1:16" s="13" customFormat="1">
      <c r="A45" s="25" t="s">
        <v>176</v>
      </c>
      <c r="B45" s="320">
        <f t="shared" ref="B45:G45" si="38">B42+B43+B44</f>
        <v>-12438</v>
      </c>
      <c r="C45" s="247">
        <f t="shared" si="38"/>
        <v>-12305</v>
      </c>
      <c r="D45" s="247">
        <f t="shared" si="38"/>
        <v>-6454</v>
      </c>
      <c r="E45" s="321">
        <f t="shared" si="38"/>
        <v>-2466</v>
      </c>
      <c r="F45" s="247">
        <f t="shared" si="38"/>
        <v>-2565</v>
      </c>
      <c r="G45" s="247">
        <f t="shared" si="38"/>
        <v>-14383</v>
      </c>
      <c r="H45" s="247">
        <f t="shared" ref="H45:L45" si="39">H42+H43+H44</f>
        <v>-11354</v>
      </c>
      <c r="I45" s="321">
        <f t="shared" si="39"/>
        <v>-6702</v>
      </c>
      <c r="J45" s="247">
        <f t="shared" si="39"/>
        <v>-8525</v>
      </c>
      <c r="K45" s="247">
        <f t="shared" si="39"/>
        <v>-10935</v>
      </c>
      <c r="L45" s="247">
        <f t="shared" si="39"/>
        <v>-13205</v>
      </c>
      <c r="M45" s="247">
        <f>M42+M43+M44</f>
        <v>-12013</v>
      </c>
      <c r="N45" s="561">
        <f>N42+N43+N44</f>
        <v>-13859</v>
      </c>
      <c r="O45" s="247">
        <f>O42+O43+O44</f>
        <v>-23772</v>
      </c>
      <c r="P45" s="247">
        <f>P42+P43+P44</f>
        <v>-18662</v>
      </c>
    </row>
    <row r="46" spans="1:16">
      <c r="A46" s="84"/>
      <c r="B46" s="27"/>
      <c r="C46" s="27"/>
      <c r="D46" s="27"/>
      <c r="E46" s="27"/>
      <c r="F46" s="27"/>
      <c r="G46" s="27"/>
    </row>
    <row r="47" spans="1:16" ht="14.25">
      <c r="A47" s="14" t="s">
        <v>348</v>
      </c>
      <c r="B47" s="189"/>
      <c r="C47" s="189"/>
      <c r="D47" s="189"/>
      <c r="E47" s="189"/>
      <c r="F47" s="189"/>
      <c r="G47" s="189"/>
      <c r="H47" s="13"/>
    </row>
    <row r="48" spans="1:16" ht="14.25">
      <c r="A48" s="4" t="s">
        <v>380</v>
      </c>
      <c r="F48" s="250"/>
      <c r="H48" s="250"/>
      <c r="I48" s="250"/>
    </row>
    <row r="50" spans="2:7">
      <c r="B50" s="17"/>
      <c r="C50" s="17"/>
      <c r="D50" s="17"/>
      <c r="E50" s="17"/>
      <c r="F50" s="17"/>
      <c r="G50" s="17"/>
    </row>
    <row r="51" spans="2:7">
      <c r="B51" s="17"/>
      <c r="C51" s="17"/>
      <c r="D51" s="17"/>
      <c r="E51" s="17"/>
      <c r="F51" s="17"/>
      <c r="G51" s="17"/>
    </row>
    <row r="53" spans="2:7">
      <c r="B53" s="17"/>
      <c r="C53" s="17"/>
      <c r="D53" s="17"/>
      <c r="E53" s="17"/>
      <c r="F53" s="17"/>
      <c r="G53" s="17"/>
    </row>
    <row r="54" spans="2:7">
      <c r="B54" s="17"/>
      <c r="C54" s="17"/>
      <c r="D54" s="17"/>
      <c r="E54" s="17"/>
      <c r="F54" s="17"/>
      <c r="G54" s="17"/>
    </row>
    <row r="55" spans="2:7">
      <c r="B55" s="17"/>
      <c r="C55" s="17"/>
      <c r="D55" s="17"/>
      <c r="E55" s="17"/>
      <c r="F55" s="17"/>
      <c r="G55" s="17"/>
    </row>
    <row r="56" spans="2:7">
      <c r="B56" s="17"/>
      <c r="C56" s="17"/>
      <c r="D56" s="17"/>
      <c r="E56" s="17"/>
      <c r="F56" s="17"/>
      <c r="G56" s="17"/>
    </row>
    <row r="58" spans="2:7">
      <c r="B58" s="17"/>
      <c r="C58" s="17"/>
      <c r="D58" s="17"/>
      <c r="E58" s="17"/>
      <c r="F58" s="17"/>
      <c r="G58" s="17"/>
    </row>
    <row r="59" spans="2:7">
      <c r="B59" s="36"/>
      <c r="C59" s="36"/>
      <c r="D59" s="36"/>
      <c r="E59" s="36"/>
      <c r="F59" s="36"/>
      <c r="G59" s="36"/>
    </row>
    <row r="60" spans="2:7">
      <c r="B60" s="251"/>
      <c r="C60" s="251"/>
      <c r="D60" s="251"/>
      <c r="E60" s="251"/>
      <c r="F60" s="251"/>
      <c r="G60" s="251"/>
    </row>
    <row r="61" spans="2:7">
      <c r="B61" s="17"/>
      <c r="C61" s="17"/>
      <c r="D61" s="17"/>
      <c r="E61" s="17"/>
      <c r="F61" s="17"/>
      <c r="G61" s="17"/>
    </row>
    <row r="62" spans="2:7">
      <c r="B62" s="17"/>
      <c r="C62" s="17"/>
      <c r="D62" s="17"/>
      <c r="E62" s="17"/>
      <c r="F62" s="17"/>
      <c r="G62" s="17"/>
    </row>
    <row r="63" spans="2:7">
      <c r="B63" s="17"/>
      <c r="C63" s="17"/>
      <c r="D63" s="17"/>
      <c r="E63" s="17"/>
      <c r="F63" s="17"/>
      <c r="G63" s="17"/>
    </row>
    <row r="64" spans="2:7">
      <c r="B64" s="252"/>
      <c r="C64" s="252"/>
      <c r="D64" s="252"/>
      <c r="E64" s="252"/>
      <c r="F64" s="252"/>
      <c r="G64" s="252"/>
    </row>
    <row r="65" spans="2:7">
      <c r="B65" s="252"/>
      <c r="C65" s="252"/>
      <c r="D65" s="252"/>
      <c r="E65" s="252"/>
      <c r="F65" s="252"/>
      <c r="G65" s="252"/>
    </row>
    <row r="66" spans="2:7">
      <c r="B66" s="252"/>
      <c r="C66" s="252"/>
      <c r="D66" s="252"/>
      <c r="E66" s="252"/>
      <c r="F66" s="252"/>
      <c r="G66" s="252"/>
    </row>
    <row r="67" spans="2:7">
      <c r="B67" s="56"/>
      <c r="C67" s="56"/>
      <c r="D67" s="56"/>
      <c r="E67" s="56"/>
      <c r="F67" s="56"/>
      <c r="G67" s="56"/>
    </row>
    <row r="68" spans="2:7">
      <c r="B68" s="275"/>
      <c r="C68" s="275"/>
      <c r="D68" s="275"/>
      <c r="E68" s="275"/>
      <c r="F68" s="275"/>
      <c r="G68" s="275"/>
    </row>
    <row r="69" spans="2:7">
      <c r="B69" s="275"/>
      <c r="C69" s="275"/>
      <c r="D69" s="275"/>
      <c r="E69" s="275"/>
      <c r="F69" s="275"/>
      <c r="G69" s="275"/>
    </row>
    <row r="70" spans="2:7">
      <c r="B70" s="32"/>
      <c r="C70" s="32"/>
      <c r="D70" s="32"/>
      <c r="E70" s="32"/>
      <c r="F70" s="32"/>
      <c r="G70" s="32"/>
    </row>
    <row r="71" spans="2:7">
      <c r="B71" s="32"/>
      <c r="C71" s="32"/>
      <c r="D71" s="32"/>
      <c r="E71" s="32"/>
      <c r="F71" s="32"/>
      <c r="G71" s="32"/>
    </row>
    <row r="72" spans="2:7">
      <c r="B72" s="32"/>
      <c r="C72" s="32"/>
      <c r="D72" s="32"/>
      <c r="E72" s="32"/>
      <c r="F72" s="32"/>
      <c r="G72" s="32"/>
    </row>
    <row r="73" spans="2:7">
      <c r="B73" s="28"/>
      <c r="C73" s="28"/>
      <c r="D73" s="28"/>
      <c r="E73" s="28"/>
      <c r="F73" s="28"/>
      <c r="G73" s="28"/>
    </row>
    <row r="74" spans="2:7">
      <c r="B74" s="28"/>
      <c r="C74" s="28"/>
      <c r="D74" s="28"/>
      <c r="E74" s="28"/>
      <c r="F74" s="28"/>
      <c r="G74" s="28"/>
    </row>
    <row r="75" spans="2:7">
      <c r="B75" s="189"/>
      <c r="C75" s="189"/>
      <c r="D75" s="189"/>
      <c r="E75" s="189"/>
      <c r="F75" s="189"/>
      <c r="G75" s="189"/>
    </row>
    <row r="76" spans="2:7">
      <c r="B76" s="189"/>
      <c r="C76" s="189"/>
      <c r="D76" s="189"/>
      <c r="E76" s="189"/>
      <c r="F76" s="189"/>
      <c r="G76" s="189"/>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73"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68"/>
  <sheetViews>
    <sheetView showGridLines="0" zoomScaleNormal="100"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 customHeight="1" outlineLevelCol="1"/>
  <cols>
    <col min="1" max="1" width="51.42578125" style="151" customWidth="1"/>
    <col min="2" max="2" width="9.140625" style="171" hidden="1" customWidth="1" outlineLevel="1"/>
    <col min="3" max="5" width="9.140625" style="253" hidden="1" customWidth="1" outlineLevel="1"/>
    <col min="6" max="6" width="9.140625" style="171" customWidth="1" collapsed="1"/>
    <col min="7" max="7" width="9.140625" style="253" customWidth="1"/>
    <col min="8" max="8" width="9.140625" style="165" customWidth="1"/>
    <col min="9" max="9" width="9.140625" style="153" customWidth="1"/>
    <col min="10" max="10" width="9.140625" style="153"/>
    <col min="11" max="12" width="9.140625" style="150"/>
    <col min="13" max="13" width="9.140625" style="153" customWidth="1"/>
    <col min="14" max="14" width="9.140625" style="150"/>
    <col min="15" max="16" width="9.42578125" style="150" customWidth="1"/>
    <col min="17" max="16384" width="9.140625" style="150"/>
  </cols>
  <sheetData>
    <row r="1" spans="1:16" s="154" customFormat="1" ht="12" customHeight="1">
      <c r="A1" s="155" t="s">
        <v>11</v>
      </c>
      <c r="B1" s="166"/>
      <c r="C1" s="225"/>
      <c r="D1" s="225"/>
      <c r="E1" s="225"/>
      <c r="F1" s="166"/>
      <c r="G1" s="225"/>
      <c r="H1" s="225"/>
      <c r="I1" s="225"/>
      <c r="J1" s="166"/>
      <c r="K1" s="225"/>
      <c r="L1" s="225"/>
      <c r="M1" s="155"/>
      <c r="N1" s="225"/>
      <c r="O1" s="225"/>
      <c r="P1" s="225"/>
    </row>
    <row r="2" spans="1:16" s="154" customFormat="1" ht="12" customHeight="1">
      <c r="A2" s="156" t="s">
        <v>198</v>
      </c>
      <c r="B2" s="166"/>
      <c r="C2" s="225"/>
      <c r="D2" s="225"/>
      <c r="E2" s="225"/>
      <c r="F2" s="166"/>
      <c r="G2" s="225"/>
      <c r="H2" s="225"/>
      <c r="I2" s="225"/>
      <c r="J2" s="166"/>
      <c r="K2" s="225"/>
      <c r="L2" s="225"/>
      <c r="M2" s="155"/>
      <c r="N2" s="225"/>
      <c r="O2" s="225"/>
      <c r="P2" s="225"/>
    </row>
    <row r="3" spans="1:16" s="153" customFormat="1" ht="12" customHeight="1">
      <c r="A3" s="157"/>
      <c r="B3" s="164" t="s">
        <v>317</v>
      </c>
      <c r="C3" s="216"/>
      <c r="D3" s="216"/>
      <c r="E3" s="216"/>
      <c r="F3" s="167">
        <v>2018</v>
      </c>
      <c r="G3" s="216"/>
      <c r="H3" s="216"/>
      <c r="I3" s="216"/>
      <c r="J3" s="167" t="s">
        <v>379</v>
      </c>
      <c r="K3" s="216"/>
      <c r="L3" s="216"/>
      <c r="M3" s="529"/>
      <c r="N3" s="216">
        <v>2020</v>
      </c>
      <c r="O3" s="216"/>
      <c r="P3" s="216"/>
    </row>
    <row r="4" spans="1:16" s="153" customFormat="1" ht="12" customHeight="1">
      <c r="A4" s="158" t="s">
        <v>1</v>
      </c>
      <c r="B4" s="229" t="s">
        <v>9</v>
      </c>
      <c r="C4" s="229" t="s">
        <v>8</v>
      </c>
      <c r="D4" s="229" t="s">
        <v>7</v>
      </c>
      <c r="E4" s="229" t="s">
        <v>10</v>
      </c>
      <c r="F4" s="168" t="s">
        <v>384</v>
      </c>
      <c r="G4" s="229" t="s">
        <v>385</v>
      </c>
      <c r="H4" s="229" t="s">
        <v>386</v>
      </c>
      <c r="I4" s="229" t="s">
        <v>10</v>
      </c>
      <c r="J4" s="168" t="s">
        <v>9</v>
      </c>
      <c r="K4" s="229" t="s">
        <v>8</v>
      </c>
      <c r="L4" s="229" t="s">
        <v>7</v>
      </c>
      <c r="M4" s="530" t="s">
        <v>10</v>
      </c>
      <c r="N4" s="229" t="s">
        <v>9</v>
      </c>
      <c r="O4" s="229" t="s">
        <v>8</v>
      </c>
      <c r="P4" s="229" t="s">
        <v>7</v>
      </c>
    </row>
    <row r="5" spans="1:16" s="152" customFormat="1" ht="12" customHeight="1">
      <c r="A5" s="172" t="s">
        <v>115</v>
      </c>
      <c r="B5" s="173"/>
      <c r="C5" s="228"/>
      <c r="D5" s="228"/>
      <c r="E5" s="228"/>
      <c r="F5" s="173"/>
      <c r="G5" s="228"/>
      <c r="H5" s="228"/>
      <c r="I5" s="290"/>
      <c r="J5" s="173"/>
      <c r="M5" s="531"/>
    </row>
    <row r="6" spans="1:16" ht="12" customHeight="1">
      <c r="A6" s="174" t="s">
        <v>54</v>
      </c>
      <c r="B6" s="175">
        <v>5721</v>
      </c>
      <c r="C6" s="226">
        <v>5996</v>
      </c>
      <c r="D6" s="226">
        <v>6248</v>
      </c>
      <c r="E6" s="361">
        <v>6187</v>
      </c>
      <c r="F6" s="175">
        <v>6348</v>
      </c>
      <c r="G6" s="226">
        <v>6928</v>
      </c>
      <c r="H6" s="226">
        <v>5263</v>
      </c>
      <c r="I6" s="226">
        <v>5661</v>
      </c>
      <c r="J6" s="175">
        <v>5048</v>
      </c>
      <c r="K6" s="493">
        <v>5379</v>
      </c>
      <c r="L6" s="493">
        <v>5843</v>
      </c>
      <c r="M6" s="532">
        <v>5627</v>
      </c>
      <c r="N6" s="493">
        <v>5124</v>
      </c>
      <c r="O6" s="493">
        <v>3889</v>
      </c>
      <c r="P6" s="493">
        <v>4760</v>
      </c>
    </row>
    <row r="7" spans="1:16" ht="12" customHeight="1">
      <c r="A7" s="174" t="s">
        <v>166</v>
      </c>
      <c r="B7" s="175">
        <v>1158</v>
      </c>
      <c r="C7" s="226">
        <v>1138</v>
      </c>
      <c r="D7" s="226">
        <v>1531</v>
      </c>
      <c r="E7" s="458">
        <v>1283</v>
      </c>
      <c r="F7" s="175">
        <v>1094</v>
      </c>
      <c r="G7" s="226">
        <v>1137</v>
      </c>
      <c r="H7" s="226">
        <v>823</v>
      </c>
      <c r="I7" s="279">
        <v>868</v>
      </c>
      <c r="J7" s="175">
        <v>1079</v>
      </c>
      <c r="K7" s="493">
        <v>1133</v>
      </c>
      <c r="L7" s="493">
        <v>1240</v>
      </c>
      <c r="M7" s="440">
        <v>1248</v>
      </c>
      <c r="N7" s="493">
        <v>1291</v>
      </c>
      <c r="O7" s="493">
        <v>1286</v>
      </c>
      <c r="P7" s="493">
        <v>1300</v>
      </c>
    </row>
    <row r="8" spans="1:16" ht="12" customHeight="1">
      <c r="A8" s="174" t="s">
        <v>116</v>
      </c>
      <c r="B8" s="175">
        <v>112</v>
      </c>
      <c r="C8" s="226">
        <v>532</v>
      </c>
      <c r="D8" s="226">
        <v>-460</v>
      </c>
      <c r="E8" s="458">
        <v>-259</v>
      </c>
      <c r="F8" s="175">
        <v>25</v>
      </c>
      <c r="G8" s="226">
        <v>131</v>
      </c>
      <c r="H8" s="226">
        <v>199</v>
      </c>
      <c r="I8" s="279">
        <v>-33</v>
      </c>
      <c r="J8" s="175">
        <v>107</v>
      </c>
      <c r="K8" s="493">
        <v>468</v>
      </c>
      <c r="L8" s="493">
        <v>-285</v>
      </c>
      <c r="M8" s="440">
        <v>-191</v>
      </c>
      <c r="N8" s="493">
        <v>5</v>
      </c>
      <c r="O8" s="493">
        <v>605</v>
      </c>
      <c r="P8" s="493">
        <v>-37</v>
      </c>
    </row>
    <row r="9" spans="1:16" ht="12" customHeight="1">
      <c r="A9" s="176" t="s">
        <v>63</v>
      </c>
      <c r="B9" s="177">
        <f t="shared" ref="B9:H9" si="0">SUM(B6:B8)</f>
        <v>6991</v>
      </c>
      <c r="C9" s="227">
        <f t="shared" si="0"/>
        <v>7666</v>
      </c>
      <c r="D9" s="227">
        <f>SUM(D6:D8)</f>
        <v>7319</v>
      </c>
      <c r="E9" s="227">
        <f t="shared" si="0"/>
        <v>7211</v>
      </c>
      <c r="F9" s="177">
        <f t="shared" si="0"/>
        <v>7467</v>
      </c>
      <c r="G9" s="227">
        <f t="shared" si="0"/>
        <v>8196</v>
      </c>
      <c r="H9" s="227">
        <f t="shared" si="0"/>
        <v>6285</v>
      </c>
      <c r="I9" s="227">
        <f t="shared" ref="I9:M9" si="1">SUM(I6:I8)</f>
        <v>6496</v>
      </c>
      <c r="J9" s="177">
        <f t="shared" si="1"/>
        <v>6234</v>
      </c>
      <c r="K9" s="488">
        <f t="shared" si="1"/>
        <v>6980</v>
      </c>
      <c r="L9" s="488">
        <f t="shared" si="1"/>
        <v>6798</v>
      </c>
      <c r="M9" s="533">
        <f t="shared" si="1"/>
        <v>6684</v>
      </c>
      <c r="N9" s="488">
        <f t="shared" ref="N9:O9" si="2">SUM(N6:N8)</f>
        <v>6420</v>
      </c>
      <c r="O9" s="488">
        <f t="shared" si="2"/>
        <v>5780</v>
      </c>
      <c r="P9" s="488">
        <f t="shared" ref="P9" si="3">SUM(P6:P8)</f>
        <v>6023</v>
      </c>
    </row>
    <row r="10" spans="1:16" ht="12" customHeight="1">
      <c r="A10" s="174" t="s">
        <v>117</v>
      </c>
      <c r="B10" s="175">
        <v>-823</v>
      </c>
      <c r="C10" s="226">
        <v>608</v>
      </c>
      <c r="D10" s="226">
        <v>583</v>
      </c>
      <c r="E10" s="279">
        <v>-39</v>
      </c>
      <c r="F10" s="175">
        <v>393</v>
      </c>
      <c r="G10" s="226">
        <v>-1002</v>
      </c>
      <c r="H10" s="226">
        <v>201</v>
      </c>
      <c r="I10" s="279">
        <v>-267</v>
      </c>
      <c r="J10" s="175">
        <v>-365</v>
      </c>
      <c r="K10" s="493">
        <v>-213</v>
      </c>
      <c r="L10" s="493">
        <v>-60</v>
      </c>
      <c r="M10" s="440">
        <v>28</v>
      </c>
      <c r="N10" s="493">
        <v>-48</v>
      </c>
      <c r="O10" s="493">
        <v>-194</v>
      </c>
      <c r="P10" s="493">
        <v>310</v>
      </c>
    </row>
    <row r="11" spans="1:16" ht="12.75" customHeight="1">
      <c r="A11" s="174" t="s">
        <v>118</v>
      </c>
      <c r="B11" s="175">
        <v>-1820</v>
      </c>
      <c r="C11" s="226">
        <v>-2616</v>
      </c>
      <c r="D11" s="226">
        <v>-1450</v>
      </c>
      <c r="E11" s="279">
        <v>-1420</v>
      </c>
      <c r="F11" s="175">
        <v>-1344</v>
      </c>
      <c r="G11" s="226">
        <v>-2208</v>
      </c>
      <c r="H11" s="226">
        <v>-1372</v>
      </c>
      <c r="I11" s="279">
        <v>-972</v>
      </c>
      <c r="J11" s="175">
        <v>-1014</v>
      </c>
      <c r="K11" s="493">
        <v>-1822</v>
      </c>
      <c r="L11" s="493">
        <v>-1510</v>
      </c>
      <c r="M11" s="440">
        <v>-1155</v>
      </c>
      <c r="N11" s="493">
        <v>-1075</v>
      </c>
      <c r="O11" s="493">
        <v>-1101</v>
      </c>
      <c r="P11" s="493">
        <v>-1729</v>
      </c>
    </row>
    <row r="12" spans="1:16" ht="14.25" customHeight="1">
      <c r="A12" s="174" t="s">
        <v>170</v>
      </c>
      <c r="B12" s="188">
        <v>-109</v>
      </c>
      <c r="C12" s="233">
        <v>-885</v>
      </c>
      <c r="D12" s="233">
        <v>-105</v>
      </c>
      <c r="E12" s="291">
        <v>-181</v>
      </c>
      <c r="F12" s="188">
        <v>-102</v>
      </c>
      <c r="G12" s="233">
        <v>-77</v>
      </c>
      <c r="H12" s="233">
        <v>-95</v>
      </c>
      <c r="I12" s="291">
        <v>-118</v>
      </c>
      <c r="J12" s="188">
        <v>-77</v>
      </c>
      <c r="K12" s="494">
        <v>-84</v>
      </c>
      <c r="L12" s="494">
        <v>-103</v>
      </c>
      <c r="M12" s="534">
        <v>-112</v>
      </c>
      <c r="N12" s="494">
        <v>-81</v>
      </c>
      <c r="O12" s="494">
        <v>-77</v>
      </c>
      <c r="P12" s="494">
        <v>-78</v>
      </c>
    </row>
    <row r="13" spans="1:16" ht="12" customHeight="1">
      <c r="A13" s="174" t="s">
        <v>65</v>
      </c>
      <c r="B13" s="175">
        <v>-355</v>
      </c>
      <c r="C13" s="226">
        <v>208</v>
      </c>
      <c r="D13" s="226">
        <v>308</v>
      </c>
      <c r="E13" s="279">
        <v>1237</v>
      </c>
      <c r="F13" s="175">
        <v>-1708</v>
      </c>
      <c r="G13" s="226">
        <v>-1727</v>
      </c>
      <c r="H13" s="226">
        <v>-459</v>
      </c>
      <c r="I13" s="279">
        <v>503</v>
      </c>
      <c r="J13" s="175">
        <v>-1469</v>
      </c>
      <c r="K13" s="493">
        <v>-1938</v>
      </c>
      <c r="L13" s="493">
        <v>237</v>
      </c>
      <c r="M13" s="440">
        <v>199</v>
      </c>
      <c r="N13" s="493">
        <v>-336</v>
      </c>
      <c r="O13" s="493">
        <v>-387</v>
      </c>
      <c r="P13" s="493">
        <v>1707</v>
      </c>
    </row>
    <row r="14" spans="1:16" ht="12" customHeight="1">
      <c r="A14" s="174" t="s">
        <v>113</v>
      </c>
      <c r="B14" s="175">
        <v>-234</v>
      </c>
      <c r="C14" s="226">
        <v>-349</v>
      </c>
      <c r="D14" s="226">
        <v>-371</v>
      </c>
      <c r="E14" s="279">
        <v>-458</v>
      </c>
      <c r="F14" s="175">
        <v>-408</v>
      </c>
      <c r="G14" s="226">
        <v>-498</v>
      </c>
      <c r="H14" s="226">
        <v>-299</v>
      </c>
      <c r="I14" s="279">
        <v>-257</v>
      </c>
      <c r="J14" s="175">
        <v>-259</v>
      </c>
      <c r="K14" s="493">
        <v>-244</v>
      </c>
      <c r="L14" s="493">
        <v>-350</v>
      </c>
      <c r="M14" s="440">
        <v>-287</v>
      </c>
      <c r="N14" s="493">
        <v>-178</v>
      </c>
      <c r="O14" s="493">
        <v>-136</v>
      </c>
      <c r="P14" s="493">
        <v>-76</v>
      </c>
    </row>
    <row r="15" spans="1:16" ht="12" customHeight="1">
      <c r="A15" s="174" t="s">
        <v>165</v>
      </c>
      <c r="B15" s="175">
        <v>89</v>
      </c>
      <c r="C15" s="226">
        <v>103</v>
      </c>
      <c r="D15" s="226">
        <v>129</v>
      </c>
      <c r="E15" s="279">
        <v>143</v>
      </c>
      <c r="F15" s="175">
        <v>81</v>
      </c>
      <c r="G15" s="226">
        <v>89</v>
      </c>
      <c r="H15" s="226">
        <v>7</v>
      </c>
      <c r="I15" s="279">
        <v>9</v>
      </c>
      <c r="J15" s="175">
        <v>13</v>
      </c>
      <c r="K15" s="493">
        <v>6</v>
      </c>
      <c r="L15" s="493">
        <v>14</v>
      </c>
      <c r="M15" s="440">
        <v>20</v>
      </c>
      <c r="N15" s="493">
        <v>28</v>
      </c>
      <c r="O15" s="493">
        <v>18</v>
      </c>
      <c r="P15" s="493">
        <v>17</v>
      </c>
    </row>
    <row r="16" spans="1:16" s="152" customFormat="1" ht="12" customHeight="1">
      <c r="A16" s="178" t="s">
        <v>119</v>
      </c>
      <c r="B16" s="230">
        <f t="shared" ref="B16:H16" si="4">SUM(B9:B15)</f>
        <v>3739</v>
      </c>
      <c r="C16" s="224">
        <f t="shared" si="4"/>
        <v>4735</v>
      </c>
      <c r="D16" s="224">
        <f t="shared" si="4"/>
        <v>6413</v>
      </c>
      <c r="E16" s="224">
        <f t="shared" si="4"/>
        <v>6493</v>
      </c>
      <c r="F16" s="230">
        <f t="shared" si="4"/>
        <v>4379</v>
      </c>
      <c r="G16" s="224">
        <f t="shared" si="4"/>
        <v>2773</v>
      </c>
      <c r="H16" s="224">
        <f t="shared" si="4"/>
        <v>4268</v>
      </c>
      <c r="I16" s="224">
        <f t="shared" ref="I16:M16" si="5">SUM(I9:I15)</f>
        <v>5394</v>
      </c>
      <c r="J16" s="230">
        <f t="shared" si="5"/>
        <v>3063</v>
      </c>
      <c r="K16" s="489">
        <f t="shared" si="5"/>
        <v>2685</v>
      </c>
      <c r="L16" s="489">
        <f t="shared" si="5"/>
        <v>5026</v>
      </c>
      <c r="M16" s="535">
        <f t="shared" si="5"/>
        <v>5377</v>
      </c>
      <c r="N16" s="489">
        <f t="shared" ref="N16:O16" si="6">SUM(N9:N15)</f>
        <v>4730</v>
      </c>
      <c r="O16" s="489">
        <f t="shared" si="6"/>
        <v>3903</v>
      </c>
      <c r="P16" s="489">
        <f t="shared" ref="P16" si="7">SUM(P9:P15)</f>
        <v>6174</v>
      </c>
    </row>
    <row r="17" spans="1:16" s="152" customFormat="1" ht="12" customHeight="1">
      <c r="A17" s="172" t="s">
        <v>120</v>
      </c>
      <c r="B17" s="173"/>
      <c r="C17" s="218"/>
      <c r="D17" s="218"/>
      <c r="E17" s="218"/>
      <c r="F17" s="173"/>
      <c r="G17" s="218"/>
      <c r="H17" s="218"/>
      <c r="I17" s="218"/>
      <c r="J17" s="173"/>
      <c r="K17" s="495"/>
      <c r="L17" s="495"/>
      <c r="M17" s="536"/>
      <c r="N17" s="495"/>
      <c r="O17" s="495"/>
      <c r="P17" s="495"/>
    </row>
    <row r="18" spans="1:16" ht="12" customHeight="1">
      <c r="A18" s="174" t="s">
        <v>164</v>
      </c>
      <c r="B18" s="175">
        <v>-363</v>
      </c>
      <c r="C18" s="226">
        <v>-359</v>
      </c>
      <c r="D18" s="226">
        <v>-429</v>
      </c>
      <c r="E18" s="279">
        <v>-591</v>
      </c>
      <c r="F18" s="175">
        <v>-461</v>
      </c>
      <c r="G18" s="226">
        <v>-513</v>
      </c>
      <c r="H18" s="226">
        <v>-494</v>
      </c>
      <c r="I18" s="279">
        <v>-532</v>
      </c>
      <c r="J18" s="175">
        <v>-367</v>
      </c>
      <c r="K18" s="493">
        <v>-362</v>
      </c>
      <c r="L18" s="493">
        <v>-393</v>
      </c>
      <c r="M18" s="440">
        <v>-540</v>
      </c>
      <c r="N18" s="493">
        <v>-416</v>
      </c>
      <c r="O18" s="493">
        <v>-317</v>
      </c>
      <c r="P18" s="493">
        <v>-344</v>
      </c>
    </row>
    <row r="19" spans="1:16" ht="12" customHeight="1">
      <c r="A19" s="174" t="s">
        <v>163</v>
      </c>
      <c r="B19" s="175">
        <v>15</v>
      </c>
      <c r="C19" s="226">
        <v>30</v>
      </c>
      <c r="D19" s="226">
        <v>39</v>
      </c>
      <c r="E19" s="279">
        <v>95</v>
      </c>
      <c r="F19" s="175">
        <v>19</v>
      </c>
      <c r="G19" s="226">
        <v>18</v>
      </c>
      <c r="H19" s="226">
        <v>14</v>
      </c>
      <c r="I19" s="279">
        <v>27</v>
      </c>
      <c r="J19" s="175">
        <v>8</v>
      </c>
      <c r="K19" s="493">
        <v>41</v>
      </c>
      <c r="L19" s="493">
        <v>217</v>
      </c>
      <c r="M19" s="440">
        <v>452</v>
      </c>
      <c r="N19" s="493">
        <v>5</v>
      </c>
      <c r="O19" s="493">
        <v>14</v>
      </c>
      <c r="P19" s="493">
        <v>11</v>
      </c>
    </row>
    <row r="20" spans="1:16" ht="12" customHeight="1">
      <c r="A20" s="174" t="s">
        <v>162</v>
      </c>
      <c r="B20" s="175">
        <v>-251</v>
      </c>
      <c r="C20" s="226">
        <v>-230</v>
      </c>
      <c r="D20" s="226">
        <v>-303</v>
      </c>
      <c r="E20" s="279">
        <v>-237</v>
      </c>
      <c r="F20" s="175">
        <v>-244</v>
      </c>
      <c r="G20" s="226">
        <v>-239</v>
      </c>
      <c r="H20" s="226">
        <v>-175</v>
      </c>
      <c r="I20" s="279">
        <v>-188</v>
      </c>
      <c r="J20" s="175">
        <v>-239</v>
      </c>
      <c r="K20" s="493">
        <v>-255</v>
      </c>
      <c r="L20" s="493">
        <v>-240</v>
      </c>
      <c r="M20" s="440">
        <v>-282</v>
      </c>
      <c r="N20" s="493">
        <v>-305</v>
      </c>
      <c r="O20" s="493">
        <v>-299</v>
      </c>
      <c r="P20" s="493">
        <v>-360</v>
      </c>
    </row>
    <row r="21" spans="1:16" ht="12" customHeight="1">
      <c r="A21" s="174" t="s">
        <v>161</v>
      </c>
      <c r="B21" s="179">
        <v>2</v>
      </c>
      <c r="C21" s="217">
        <v>0</v>
      </c>
      <c r="D21" s="217">
        <v>0</v>
      </c>
      <c r="E21" s="293">
        <v>0</v>
      </c>
      <c r="F21" s="382">
        <v>0</v>
      </c>
      <c r="G21" s="217">
        <v>0</v>
      </c>
      <c r="H21" s="217">
        <v>0</v>
      </c>
      <c r="I21" s="287" t="s">
        <v>145</v>
      </c>
      <c r="J21" s="382" t="s">
        <v>145</v>
      </c>
      <c r="K21" s="493">
        <v>1</v>
      </c>
      <c r="L21" s="217">
        <v>0</v>
      </c>
      <c r="M21" s="537">
        <v>0</v>
      </c>
      <c r="N21" s="217">
        <v>0</v>
      </c>
      <c r="O21" s="217">
        <v>0</v>
      </c>
      <c r="P21" s="217">
        <v>0</v>
      </c>
    </row>
    <row r="22" spans="1:16" ht="12" customHeight="1">
      <c r="A22" s="174" t="s">
        <v>160</v>
      </c>
      <c r="B22" s="175">
        <v>-61</v>
      </c>
      <c r="C22" s="226">
        <v>-124</v>
      </c>
      <c r="D22" s="226">
        <v>-325</v>
      </c>
      <c r="E22" s="279">
        <v>-10</v>
      </c>
      <c r="F22" s="175">
        <v>-965</v>
      </c>
      <c r="G22" s="226">
        <v>-220</v>
      </c>
      <c r="H22" s="226">
        <v>-376</v>
      </c>
      <c r="I22" s="279">
        <v>-14</v>
      </c>
      <c r="J22" s="175">
        <v>-185</v>
      </c>
      <c r="K22" s="493">
        <v>-817</v>
      </c>
      <c r="L22" s="493">
        <v>-6525</v>
      </c>
      <c r="M22" s="440">
        <v>-179</v>
      </c>
      <c r="N22" s="493">
        <v>-4084</v>
      </c>
      <c r="O22" s="493">
        <v>-8714</v>
      </c>
      <c r="P22" s="493">
        <v>-123</v>
      </c>
    </row>
    <row r="23" spans="1:16" ht="12" customHeight="1">
      <c r="A23" s="174" t="s">
        <v>159</v>
      </c>
      <c r="B23" s="217">
        <v>0</v>
      </c>
      <c r="C23" s="217">
        <v>0</v>
      </c>
      <c r="D23" s="217">
        <v>0</v>
      </c>
      <c r="E23" s="279">
        <v>1560</v>
      </c>
      <c r="F23" s="248">
        <v>296</v>
      </c>
      <c r="G23" s="226">
        <v>260</v>
      </c>
      <c r="H23" s="226">
        <v>-396</v>
      </c>
      <c r="I23" s="279">
        <v>6</v>
      </c>
      <c r="J23" s="382">
        <v>0</v>
      </c>
      <c r="K23" s="217">
        <v>0</v>
      </c>
      <c r="L23" s="217">
        <v>0</v>
      </c>
      <c r="M23" s="440">
        <v>0</v>
      </c>
      <c r="N23" s="217">
        <v>0</v>
      </c>
      <c r="O23" s="217">
        <v>0</v>
      </c>
      <c r="P23" s="217">
        <v>0</v>
      </c>
    </row>
    <row r="24" spans="1:16" ht="12" customHeight="1">
      <c r="A24" s="174" t="s">
        <v>158</v>
      </c>
      <c r="B24" s="180">
        <v>8</v>
      </c>
      <c r="C24" s="226">
        <v>33</v>
      </c>
      <c r="D24" s="226">
        <v>113</v>
      </c>
      <c r="E24" s="279">
        <v>630</v>
      </c>
      <c r="F24" s="180">
        <v>-134</v>
      </c>
      <c r="G24" s="226">
        <v>-44</v>
      </c>
      <c r="H24" s="226">
        <v>56</v>
      </c>
      <c r="I24" s="279">
        <v>-2</v>
      </c>
      <c r="J24" s="180">
        <v>-19</v>
      </c>
      <c r="K24" s="496">
        <v>-9</v>
      </c>
      <c r="L24" s="496">
        <v>11</v>
      </c>
      <c r="M24" s="440">
        <v>-1</v>
      </c>
      <c r="N24" s="496">
        <v>24</v>
      </c>
      <c r="O24" s="496">
        <v>4</v>
      </c>
      <c r="P24" s="496">
        <v>-2</v>
      </c>
    </row>
    <row r="25" spans="1:16" s="152" customFormat="1" ht="12" customHeight="1">
      <c r="A25" s="178" t="s">
        <v>126</v>
      </c>
      <c r="B25" s="230">
        <f>SUM(B18:B24)</f>
        <v>-650</v>
      </c>
      <c r="C25" s="224">
        <f>SUM(C18:C24)</f>
        <v>-650</v>
      </c>
      <c r="D25" s="224">
        <f>SUM(D18:D24)</f>
        <v>-905</v>
      </c>
      <c r="E25" s="224">
        <f>SUM(E18:E24)</f>
        <v>1447</v>
      </c>
      <c r="F25" s="230">
        <f t="shared" ref="F25:G25" si="8">SUM(F18:F24)</f>
        <v>-1489</v>
      </c>
      <c r="G25" s="224">
        <f t="shared" si="8"/>
        <v>-738</v>
      </c>
      <c r="H25" s="224">
        <f>SUM(H18:H24)</f>
        <v>-1371</v>
      </c>
      <c r="I25" s="224">
        <f>SUM(I18:I24)</f>
        <v>-703</v>
      </c>
      <c r="J25" s="230">
        <f t="shared" ref="J25" si="9">SUM(J18:J24)</f>
        <v>-802</v>
      </c>
      <c r="K25" s="489">
        <f t="shared" ref="K25:P25" si="10">SUM(K18:K24)</f>
        <v>-1401</v>
      </c>
      <c r="L25" s="489">
        <f t="shared" si="10"/>
        <v>-6930</v>
      </c>
      <c r="M25" s="535">
        <f t="shared" si="10"/>
        <v>-550</v>
      </c>
      <c r="N25" s="489">
        <f t="shared" si="10"/>
        <v>-4776</v>
      </c>
      <c r="O25" s="489">
        <f t="shared" si="10"/>
        <v>-9312</v>
      </c>
      <c r="P25" s="489">
        <f t="shared" si="10"/>
        <v>-818</v>
      </c>
    </row>
    <row r="26" spans="1:16" s="152" customFormat="1" ht="12" customHeight="1">
      <c r="A26" s="172" t="s">
        <v>127</v>
      </c>
      <c r="B26" s="173"/>
      <c r="C26" s="218"/>
      <c r="D26" s="218"/>
      <c r="E26" s="218"/>
      <c r="F26" s="173"/>
      <c r="G26" s="218"/>
      <c r="H26" s="218"/>
      <c r="I26" s="292"/>
      <c r="J26" s="173"/>
      <c r="K26" s="495"/>
      <c r="L26" s="495"/>
      <c r="M26" s="538"/>
      <c r="N26" s="495"/>
      <c r="O26" s="495"/>
      <c r="P26" s="495"/>
    </row>
    <row r="27" spans="1:16" ht="12" customHeight="1">
      <c r="A27" s="174" t="s">
        <v>344</v>
      </c>
      <c r="B27" s="226">
        <v>1</v>
      </c>
      <c r="C27" s="226">
        <v>-4126</v>
      </c>
      <c r="D27" s="217">
        <v>0</v>
      </c>
      <c r="E27" s="279">
        <v>-4127</v>
      </c>
      <c r="F27" s="382">
        <v>0</v>
      </c>
      <c r="G27" s="226">
        <v>-8487</v>
      </c>
      <c r="H27" s="217">
        <v>0</v>
      </c>
      <c r="I27" s="217">
        <v>0</v>
      </c>
      <c r="J27" s="382">
        <v>0</v>
      </c>
      <c r="K27" s="226">
        <v>-3820</v>
      </c>
      <c r="L27" s="217">
        <v>0</v>
      </c>
      <c r="M27" s="279">
        <v>-3833</v>
      </c>
      <c r="N27" s="382">
        <v>0</v>
      </c>
      <c r="O27" s="226">
        <v>-4250</v>
      </c>
      <c r="P27" s="217">
        <v>0</v>
      </c>
    </row>
    <row r="28" spans="1:16" ht="12" customHeight="1">
      <c r="A28" s="174" t="s">
        <v>387</v>
      </c>
      <c r="B28" s="217">
        <v>0</v>
      </c>
      <c r="C28" s="217">
        <v>0</v>
      </c>
      <c r="D28" s="217">
        <v>0</v>
      </c>
      <c r="E28" s="293">
        <v>0</v>
      </c>
      <c r="F28" s="382">
        <v>0</v>
      </c>
      <c r="G28" s="226">
        <v>-4002</v>
      </c>
      <c r="H28" s="217">
        <v>0</v>
      </c>
      <c r="I28" s="217">
        <v>0</v>
      </c>
      <c r="J28" s="382">
        <v>0</v>
      </c>
      <c r="K28" s="217">
        <v>0</v>
      </c>
      <c r="L28" s="217">
        <v>0</v>
      </c>
      <c r="M28" s="539">
        <v>0</v>
      </c>
      <c r="N28" s="217">
        <v>0</v>
      </c>
      <c r="O28" s="217">
        <v>0</v>
      </c>
      <c r="P28" s="217">
        <v>0</v>
      </c>
    </row>
    <row r="29" spans="1:16" ht="12" customHeight="1">
      <c r="A29" s="174" t="s">
        <v>129</v>
      </c>
      <c r="B29" s="217">
        <v>0</v>
      </c>
      <c r="C29" s="217">
        <v>0</v>
      </c>
      <c r="D29" s="226">
        <v>-3</v>
      </c>
      <c r="E29" s="217">
        <v>0</v>
      </c>
      <c r="F29" s="382">
        <v>0</v>
      </c>
      <c r="G29" s="217">
        <v>0</v>
      </c>
      <c r="H29" s="226">
        <v>-9</v>
      </c>
      <c r="I29" s="217">
        <v>0</v>
      </c>
      <c r="J29" s="382">
        <v>0</v>
      </c>
      <c r="K29" s="217">
        <v>0</v>
      </c>
      <c r="L29" s="226">
        <v>-10</v>
      </c>
      <c r="M29" s="539">
        <v>0</v>
      </c>
      <c r="N29" s="217">
        <v>0</v>
      </c>
      <c r="O29" s="217">
        <v>0</v>
      </c>
      <c r="P29" s="217">
        <v>0</v>
      </c>
    </row>
    <row r="30" spans="1:16" ht="12" customHeight="1">
      <c r="A30" s="174" t="s">
        <v>130</v>
      </c>
      <c r="B30" s="226">
        <v>6</v>
      </c>
      <c r="C30" s="278">
        <v>-23</v>
      </c>
      <c r="D30" s="217">
        <v>0</v>
      </c>
      <c r="E30" s="226">
        <v>-2</v>
      </c>
      <c r="F30" s="382">
        <v>0</v>
      </c>
      <c r="G30" s="217">
        <v>0</v>
      </c>
      <c r="H30" s="217">
        <v>0</v>
      </c>
      <c r="I30" s="217">
        <v>0</v>
      </c>
      <c r="J30" s="382">
        <v>0</v>
      </c>
      <c r="K30" s="217">
        <v>0</v>
      </c>
      <c r="L30" s="217">
        <v>0</v>
      </c>
      <c r="M30" s="539">
        <v>0</v>
      </c>
      <c r="N30" s="217">
        <v>0</v>
      </c>
      <c r="O30" s="226">
        <v>-182</v>
      </c>
      <c r="P30" s="226">
        <v>-34</v>
      </c>
    </row>
    <row r="31" spans="1:16" ht="12" customHeight="1">
      <c r="A31" s="174" t="s">
        <v>77</v>
      </c>
      <c r="B31" s="217">
        <v>0</v>
      </c>
      <c r="C31" s="217">
        <v>0</v>
      </c>
      <c r="D31" s="217">
        <v>0</v>
      </c>
      <c r="E31" s="217">
        <v>0</v>
      </c>
      <c r="F31" s="382">
        <v>0</v>
      </c>
      <c r="G31" s="226">
        <v>-9705</v>
      </c>
      <c r="H31" s="217">
        <v>0</v>
      </c>
      <c r="I31" s="217">
        <v>0</v>
      </c>
      <c r="J31" s="382">
        <v>0</v>
      </c>
      <c r="K31" s="217">
        <v>0</v>
      </c>
      <c r="L31" s="217">
        <v>0</v>
      </c>
      <c r="M31" s="539">
        <v>0</v>
      </c>
      <c r="N31" s="217">
        <v>0</v>
      </c>
      <c r="O31" s="217">
        <v>0</v>
      </c>
      <c r="P31" s="217">
        <v>0</v>
      </c>
    </row>
    <row r="32" spans="1:16" ht="12" customHeight="1">
      <c r="A32" s="174" t="s">
        <v>131</v>
      </c>
      <c r="B32" s="175">
        <v>-520</v>
      </c>
      <c r="C32" s="226">
        <v>399</v>
      </c>
      <c r="D32" s="226">
        <v>66</v>
      </c>
      <c r="E32" s="226">
        <v>-181</v>
      </c>
      <c r="F32" s="175">
        <v>-479</v>
      </c>
      <c r="G32" s="226">
        <v>484</v>
      </c>
      <c r="H32" s="226">
        <v>72</v>
      </c>
      <c r="I32" s="226">
        <v>-275</v>
      </c>
      <c r="J32" s="175">
        <v>-1</v>
      </c>
      <c r="K32" s="493">
        <v>576</v>
      </c>
      <c r="L32" s="493">
        <v>535</v>
      </c>
      <c r="M32" s="532">
        <v>177</v>
      </c>
      <c r="N32" s="493">
        <v>-1024</v>
      </c>
      <c r="O32" s="493">
        <v>347</v>
      </c>
      <c r="P32" s="493">
        <v>289</v>
      </c>
    </row>
    <row r="33" spans="1:16" ht="12" customHeight="1">
      <c r="A33" s="174" t="s">
        <v>132</v>
      </c>
      <c r="B33" s="175">
        <v>1193</v>
      </c>
      <c r="C33" s="226">
        <v>-343</v>
      </c>
      <c r="D33" s="226">
        <v>-176</v>
      </c>
      <c r="E33" s="226">
        <v>91</v>
      </c>
      <c r="F33" s="175">
        <v>-2381</v>
      </c>
      <c r="G33" s="226">
        <v>3510</v>
      </c>
      <c r="H33" s="226">
        <v>-287</v>
      </c>
      <c r="I33" s="226">
        <v>-42</v>
      </c>
      <c r="J33" s="175">
        <v>-5479</v>
      </c>
      <c r="K33" s="493">
        <v>246</v>
      </c>
      <c r="L33" s="493">
        <v>3071</v>
      </c>
      <c r="M33" s="532">
        <v>514</v>
      </c>
      <c r="N33" s="493">
        <v>-1641</v>
      </c>
      <c r="O33" s="493">
        <v>2496</v>
      </c>
      <c r="P33" s="493">
        <v>-551</v>
      </c>
    </row>
    <row r="34" spans="1:16" s="152" customFormat="1" ht="12" customHeight="1">
      <c r="A34" s="178" t="s">
        <v>133</v>
      </c>
      <c r="B34" s="230">
        <f>SUM(B27:B33)</f>
        <v>680</v>
      </c>
      <c r="C34" s="224">
        <f>SUM(C27:C33)</f>
        <v>-4093</v>
      </c>
      <c r="D34" s="224">
        <f>SUM(D27:D33)</f>
        <v>-113</v>
      </c>
      <c r="E34" s="224">
        <f>SUM(E27:E33)</f>
        <v>-4219</v>
      </c>
      <c r="F34" s="230">
        <f t="shared" ref="F34:H34" si="11">SUM(F27:F33)</f>
        <v>-2860</v>
      </c>
      <c r="G34" s="224">
        <f t="shared" si="11"/>
        <v>-18200</v>
      </c>
      <c r="H34" s="224">
        <f t="shared" si="11"/>
        <v>-224</v>
      </c>
      <c r="I34" s="224">
        <f t="shared" ref="I34:M34" si="12">SUM(I27:I33)</f>
        <v>-317</v>
      </c>
      <c r="J34" s="230">
        <f t="shared" si="12"/>
        <v>-5480</v>
      </c>
      <c r="K34" s="489">
        <f t="shared" si="12"/>
        <v>-2998</v>
      </c>
      <c r="L34" s="489">
        <f t="shared" si="12"/>
        <v>3596</v>
      </c>
      <c r="M34" s="535">
        <f t="shared" si="12"/>
        <v>-3142</v>
      </c>
      <c r="N34" s="489">
        <f t="shared" ref="N34:O34" si="13">SUM(N27:N33)</f>
        <v>-2665</v>
      </c>
      <c r="O34" s="489">
        <f t="shared" si="13"/>
        <v>-1589</v>
      </c>
      <c r="P34" s="489">
        <f t="shared" ref="P34" si="14">SUM(P27:P33)</f>
        <v>-296</v>
      </c>
    </row>
    <row r="35" spans="1:16" ht="12" customHeight="1">
      <c r="A35" s="172"/>
      <c r="B35" s="175"/>
      <c r="C35" s="226"/>
      <c r="D35" s="226"/>
      <c r="E35" s="226"/>
      <c r="F35" s="175"/>
      <c r="G35" s="226"/>
      <c r="H35" s="226"/>
      <c r="I35" s="226"/>
      <c r="J35" s="175"/>
      <c r="K35" s="493"/>
      <c r="L35" s="493"/>
      <c r="M35" s="532"/>
      <c r="N35" s="493"/>
      <c r="O35" s="493"/>
      <c r="P35" s="493"/>
    </row>
    <row r="36" spans="1:16" s="152" customFormat="1" ht="12" customHeight="1">
      <c r="A36" s="172" t="s">
        <v>134</v>
      </c>
      <c r="B36" s="173">
        <f>+B16+B25+B34</f>
        <v>3769</v>
      </c>
      <c r="C36" s="218">
        <f>+C16+C25+C34</f>
        <v>-8</v>
      </c>
      <c r="D36" s="218">
        <f>+D16+D25+D34</f>
        <v>5395</v>
      </c>
      <c r="E36" s="218">
        <f>+E16+E25+E34</f>
        <v>3721</v>
      </c>
      <c r="F36" s="173">
        <f t="shared" ref="F36:J36" si="15">+F16+F25+F34</f>
        <v>30</v>
      </c>
      <c r="G36" s="218">
        <f t="shared" si="15"/>
        <v>-16165</v>
      </c>
      <c r="H36" s="218">
        <f t="shared" si="15"/>
        <v>2673</v>
      </c>
      <c r="I36" s="218">
        <f>+I16+I25+I34</f>
        <v>4374</v>
      </c>
      <c r="J36" s="173">
        <f t="shared" si="15"/>
        <v>-3219</v>
      </c>
      <c r="K36" s="495">
        <f t="shared" ref="K36:P36" si="16">+K16+K25+K34</f>
        <v>-1714</v>
      </c>
      <c r="L36" s="495">
        <f t="shared" si="16"/>
        <v>1692</v>
      </c>
      <c r="M36" s="536">
        <f t="shared" si="16"/>
        <v>1685</v>
      </c>
      <c r="N36" s="495">
        <f t="shared" si="16"/>
        <v>-2711</v>
      </c>
      <c r="O36" s="495">
        <f t="shared" si="16"/>
        <v>-6998</v>
      </c>
      <c r="P36" s="495">
        <f t="shared" si="16"/>
        <v>5060</v>
      </c>
    </row>
    <row r="37" spans="1:16" ht="12" customHeight="1">
      <c r="A37" s="174" t="s">
        <v>157</v>
      </c>
      <c r="B37" s="175">
        <v>11492</v>
      </c>
      <c r="C37" s="279">
        <f>+B40</f>
        <v>15191</v>
      </c>
      <c r="D37" s="279">
        <f>+C40</f>
        <v>14550</v>
      </c>
      <c r="E37" s="279">
        <f>+D40</f>
        <v>19742</v>
      </c>
      <c r="F37" s="383">
        <f>+E40</f>
        <v>24496</v>
      </c>
      <c r="G37" s="279">
        <f>F40</f>
        <v>23249</v>
      </c>
      <c r="H37" s="279">
        <f>G40</f>
        <v>9521</v>
      </c>
      <c r="I37" s="279">
        <f>H40</f>
        <v>12023</v>
      </c>
      <c r="J37" s="383">
        <f>+I40</f>
        <v>16414</v>
      </c>
      <c r="K37" s="497">
        <f>J40</f>
        <v>13495</v>
      </c>
      <c r="L37" s="497">
        <f>K40</f>
        <v>11720</v>
      </c>
      <c r="M37" s="440">
        <f>L40</f>
        <v>13645</v>
      </c>
      <c r="N37" s="497">
        <f>M40</f>
        <v>15005</v>
      </c>
      <c r="O37" s="497">
        <f>+N40</f>
        <v>12837</v>
      </c>
      <c r="P37" s="497">
        <v>5277</v>
      </c>
    </row>
    <row r="38" spans="1:16" ht="12" customHeight="1">
      <c r="A38" s="174" t="s">
        <v>156</v>
      </c>
      <c r="B38" s="175">
        <v>12</v>
      </c>
      <c r="C38" s="226">
        <v>-178</v>
      </c>
      <c r="D38" s="226">
        <v>-234</v>
      </c>
      <c r="E38" s="226">
        <v>527</v>
      </c>
      <c r="F38" s="175">
        <v>978</v>
      </c>
      <c r="G38" s="226">
        <v>182</v>
      </c>
      <c r="H38" s="226">
        <v>-171</v>
      </c>
      <c r="I38" s="279">
        <v>17</v>
      </c>
      <c r="J38" s="175">
        <v>300</v>
      </c>
      <c r="K38" s="493">
        <v>-61</v>
      </c>
      <c r="L38" s="493">
        <v>233</v>
      </c>
      <c r="M38" s="440">
        <v>-325</v>
      </c>
      <c r="N38" s="493">
        <v>543</v>
      </c>
      <c r="O38" s="493">
        <v>-562</v>
      </c>
      <c r="P38" s="493">
        <v>-86</v>
      </c>
    </row>
    <row r="39" spans="1:16" ht="12" customHeight="1">
      <c r="A39" s="174" t="s">
        <v>193</v>
      </c>
      <c r="B39" s="175">
        <v>-82</v>
      </c>
      <c r="C39" s="226">
        <v>-455</v>
      </c>
      <c r="D39" s="226">
        <v>31</v>
      </c>
      <c r="E39" s="226">
        <v>506</v>
      </c>
      <c r="F39" s="175">
        <v>-2255</v>
      </c>
      <c r="G39" s="226">
        <v>2255</v>
      </c>
      <c r="H39" s="217">
        <v>0</v>
      </c>
      <c r="I39" s="217">
        <v>0</v>
      </c>
      <c r="J39" s="486">
        <v>0</v>
      </c>
      <c r="K39" s="487">
        <v>0</v>
      </c>
      <c r="L39" s="487">
        <v>0</v>
      </c>
      <c r="M39" s="539">
        <v>0</v>
      </c>
      <c r="N39" s="487">
        <v>0</v>
      </c>
      <c r="O39" s="487">
        <v>0</v>
      </c>
      <c r="P39" s="487">
        <v>0</v>
      </c>
    </row>
    <row r="40" spans="1:16" s="152" customFormat="1" ht="12" customHeight="1">
      <c r="A40" s="178" t="s">
        <v>155</v>
      </c>
      <c r="B40" s="230">
        <f>SUM(B36:B39)</f>
        <v>15191</v>
      </c>
      <c r="C40" s="224">
        <f>SUM(C36:C39)</f>
        <v>14550</v>
      </c>
      <c r="D40" s="224">
        <f>SUM(D36:D39)</f>
        <v>19742</v>
      </c>
      <c r="E40" s="224">
        <f>SUM(E36:E39)</f>
        <v>24496</v>
      </c>
      <c r="F40" s="230">
        <f t="shared" ref="F40:H40" si="17">SUM(F36:F39)</f>
        <v>23249</v>
      </c>
      <c r="G40" s="224">
        <f t="shared" si="17"/>
        <v>9521</v>
      </c>
      <c r="H40" s="224">
        <f t="shared" si="17"/>
        <v>12023</v>
      </c>
      <c r="I40" s="224">
        <f t="shared" ref="I40:M40" si="18">SUM(I36:I39)</f>
        <v>16414</v>
      </c>
      <c r="J40" s="230">
        <f t="shared" si="18"/>
        <v>13495</v>
      </c>
      <c r="K40" s="489">
        <f t="shared" si="18"/>
        <v>11720</v>
      </c>
      <c r="L40" s="489">
        <f t="shared" si="18"/>
        <v>13645</v>
      </c>
      <c r="M40" s="535">
        <f t="shared" si="18"/>
        <v>15005</v>
      </c>
      <c r="N40" s="489">
        <f t="shared" ref="N40:O40" si="19">SUM(N36:N39)</f>
        <v>12837</v>
      </c>
      <c r="O40" s="489">
        <f t="shared" si="19"/>
        <v>5277</v>
      </c>
      <c r="P40" s="489">
        <f t="shared" ref="P40" si="20">SUM(P36:P39)</f>
        <v>10251</v>
      </c>
    </row>
    <row r="41" spans="1:16" ht="12" customHeight="1">
      <c r="A41" s="286" t="s">
        <v>342</v>
      </c>
      <c r="B41" s="175"/>
      <c r="C41" s="226"/>
      <c r="D41" s="226"/>
      <c r="E41" s="226"/>
      <c r="F41" s="175"/>
      <c r="G41" s="226"/>
      <c r="H41" s="226"/>
      <c r="I41" s="226"/>
      <c r="J41" s="175"/>
      <c r="K41" s="493"/>
      <c r="L41" s="493"/>
      <c r="M41" s="532"/>
      <c r="N41" s="493"/>
      <c r="O41" s="493"/>
      <c r="P41" s="493"/>
    </row>
    <row r="42" spans="1:16" ht="12" customHeight="1">
      <c r="A42" s="181" t="s">
        <v>57</v>
      </c>
      <c r="B42" s="182"/>
      <c r="C42" s="223"/>
      <c r="D42" s="223"/>
      <c r="E42" s="223"/>
      <c r="F42" s="182"/>
      <c r="G42" s="223"/>
      <c r="H42" s="223"/>
      <c r="I42" s="223"/>
      <c r="J42" s="182"/>
      <c r="K42" s="498"/>
      <c r="L42" s="498"/>
      <c r="M42" s="540"/>
      <c r="N42" s="498"/>
      <c r="O42" s="498"/>
      <c r="P42" s="498"/>
    </row>
    <row r="43" spans="1:16" ht="12" customHeight="1">
      <c r="A43" s="183" t="s">
        <v>44</v>
      </c>
      <c r="B43" s="184">
        <v>262</v>
      </c>
      <c r="C43" s="222">
        <v>246</v>
      </c>
      <c r="D43" s="222">
        <v>238</v>
      </c>
      <c r="E43" s="222">
        <v>245</v>
      </c>
      <c r="F43" s="184">
        <v>244</v>
      </c>
      <c r="G43" s="222">
        <v>253</v>
      </c>
      <c r="H43" s="222">
        <v>156</v>
      </c>
      <c r="I43" s="222">
        <v>154</v>
      </c>
      <c r="J43" s="184">
        <v>164</v>
      </c>
      <c r="K43" s="499">
        <v>178</v>
      </c>
      <c r="L43" s="499">
        <v>191</v>
      </c>
      <c r="M43" s="541">
        <v>203</v>
      </c>
      <c r="N43" s="499">
        <v>198</v>
      </c>
      <c r="O43" s="499">
        <v>188</v>
      </c>
      <c r="P43" s="499">
        <v>180</v>
      </c>
    </row>
    <row r="44" spans="1:16" ht="12" customHeight="1">
      <c r="A44" s="183" t="s">
        <v>45</v>
      </c>
      <c r="B44" s="184">
        <v>451</v>
      </c>
      <c r="C44" s="222">
        <v>440</v>
      </c>
      <c r="D44" s="222">
        <v>430</v>
      </c>
      <c r="E44" s="222">
        <v>438</v>
      </c>
      <c r="F44" s="184">
        <v>411</v>
      </c>
      <c r="G44" s="222">
        <v>404</v>
      </c>
      <c r="H44" s="222">
        <v>316</v>
      </c>
      <c r="I44" s="222">
        <v>332</v>
      </c>
      <c r="J44" s="184">
        <v>312</v>
      </c>
      <c r="K44" s="499">
        <v>320</v>
      </c>
      <c r="L44" s="499">
        <v>340</v>
      </c>
      <c r="M44" s="541">
        <v>323</v>
      </c>
      <c r="N44" s="499">
        <v>337</v>
      </c>
      <c r="O44" s="499">
        <v>330</v>
      </c>
      <c r="P44" s="499">
        <v>317</v>
      </c>
    </row>
    <row r="45" spans="1:16" ht="12" customHeight="1">
      <c r="A45" s="183" t="s">
        <v>364</v>
      </c>
      <c r="B45" s="382">
        <v>0</v>
      </c>
      <c r="C45" s="217">
        <v>0</v>
      </c>
      <c r="D45" s="217">
        <v>0</v>
      </c>
      <c r="E45" s="217">
        <v>0</v>
      </c>
      <c r="F45" s="382">
        <v>0</v>
      </c>
      <c r="G45" s="217">
        <v>0</v>
      </c>
      <c r="H45" s="217">
        <v>0</v>
      </c>
      <c r="I45" s="217">
        <v>0</v>
      </c>
      <c r="J45" s="184">
        <v>236</v>
      </c>
      <c r="K45" s="499">
        <v>253</v>
      </c>
      <c r="L45" s="499">
        <v>265</v>
      </c>
      <c r="M45" s="539">
        <v>287</v>
      </c>
      <c r="N45" s="499">
        <v>299</v>
      </c>
      <c r="O45" s="499">
        <v>295</v>
      </c>
      <c r="P45" s="499">
        <v>279</v>
      </c>
    </row>
    <row r="46" spans="1:16" ht="12" customHeight="1">
      <c r="A46" s="183" t="s">
        <v>18</v>
      </c>
      <c r="B46" s="184">
        <v>445</v>
      </c>
      <c r="C46" s="222">
        <v>452</v>
      </c>
      <c r="D46" s="222">
        <v>863</v>
      </c>
      <c r="E46" s="222">
        <v>600</v>
      </c>
      <c r="F46" s="184">
        <v>439</v>
      </c>
      <c r="G46" s="222">
        <v>480</v>
      </c>
      <c r="H46" s="222">
        <v>351</v>
      </c>
      <c r="I46" s="222">
        <v>382</v>
      </c>
      <c r="J46" s="184">
        <v>367</v>
      </c>
      <c r="K46" s="499">
        <v>382</v>
      </c>
      <c r="L46" s="499">
        <v>444</v>
      </c>
      <c r="M46" s="541">
        <v>435</v>
      </c>
      <c r="N46" s="499">
        <v>457</v>
      </c>
      <c r="O46" s="499">
        <v>473</v>
      </c>
      <c r="P46" s="499">
        <v>524</v>
      </c>
    </row>
    <row r="47" spans="1:16" ht="12" customHeight="1">
      <c r="A47" s="185" t="s">
        <v>154</v>
      </c>
      <c r="B47" s="232">
        <f t="shared" ref="B47:J47" si="21">SUM(B43:B46)</f>
        <v>1158</v>
      </c>
      <c r="C47" s="221">
        <f t="shared" si="21"/>
        <v>1138</v>
      </c>
      <c r="D47" s="221">
        <f t="shared" si="21"/>
        <v>1531</v>
      </c>
      <c r="E47" s="221">
        <f t="shared" si="21"/>
        <v>1283</v>
      </c>
      <c r="F47" s="232">
        <f t="shared" si="21"/>
        <v>1094</v>
      </c>
      <c r="G47" s="221">
        <f t="shared" si="21"/>
        <v>1137</v>
      </c>
      <c r="H47" s="221">
        <f t="shared" si="21"/>
        <v>823</v>
      </c>
      <c r="I47" s="221">
        <f>SUM(I43:I46)</f>
        <v>868</v>
      </c>
      <c r="J47" s="232">
        <f t="shared" si="21"/>
        <v>1079</v>
      </c>
      <c r="K47" s="500">
        <f t="shared" ref="K47:P47" si="22">SUM(K43:K46)</f>
        <v>1133</v>
      </c>
      <c r="L47" s="500">
        <f t="shared" si="22"/>
        <v>1240</v>
      </c>
      <c r="M47" s="542">
        <f t="shared" si="22"/>
        <v>1248</v>
      </c>
      <c r="N47" s="500">
        <f t="shared" si="22"/>
        <v>1291</v>
      </c>
      <c r="O47" s="500">
        <f t="shared" si="22"/>
        <v>1286</v>
      </c>
      <c r="P47" s="500">
        <f t="shared" si="22"/>
        <v>1300</v>
      </c>
    </row>
    <row r="48" spans="1:16" ht="12" customHeight="1">
      <c r="A48" s="172"/>
      <c r="B48" s="169"/>
      <c r="C48" s="220"/>
      <c r="D48" s="220"/>
      <c r="E48" s="220"/>
      <c r="F48" s="169"/>
      <c r="G48" s="220"/>
      <c r="H48" s="220"/>
      <c r="I48" s="220"/>
      <c r="J48" s="169"/>
      <c r="K48" s="220"/>
      <c r="L48" s="220"/>
      <c r="M48" s="543"/>
      <c r="N48" s="220"/>
      <c r="O48" s="220"/>
      <c r="P48" s="220"/>
    </row>
    <row r="49" spans="1:16" s="152" customFormat="1" ht="12" customHeight="1">
      <c r="A49" s="186" t="s">
        <v>153</v>
      </c>
      <c r="B49" s="170"/>
      <c r="C49" s="219"/>
      <c r="D49" s="219"/>
      <c r="E49" s="219"/>
      <c r="F49" s="170"/>
      <c r="G49" s="219"/>
      <c r="H49" s="219"/>
      <c r="I49" s="219"/>
      <c r="J49" s="170"/>
      <c r="K49" s="219"/>
      <c r="L49" s="219"/>
      <c r="M49" s="544"/>
      <c r="N49" s="219"/>
      <c r="O49" s="219"/>
      <c r="P49" s="219"/>
    </row>
    <row r="50" spans="1:16" s="152" customFormat="1" ht="12" customHeight="1">
      <c r="A50" s="172" t="s">
        <v>134</v>
      </c>
      <c r="B50" s="173">
        <f t="shared" ref="B50:J50" si="23">+B36</f>
        <v>3769</v>
      </c>
      <c r="C50" s="218">
        <f t="shared" si="23"/>
        <v>-8</v>
      </c>
      <c r="D50" s="218">
        <f t="shared" si="23"/>
        <v>5395</v>
      </c>
      <c r="E50" s="218">
        <f t="shared" si="23"/>
        <v>3721</v>
      </c>
      <c r="F50" s="173">
        <f t="shared" si="23"/>
        <v>30</v>
      </c>
      <c r="G50" s="218">
        <f t="shared" si="23"/>
        <v>-16165</v>
      </c>
      <c r="H50" s="218">
        <f t="shared" si="23"/>
        <v>2673</v>
      </c>
      <c r="I50" s="218">
        <f>+I36</f>
        <v>4374</v>
      </c>
      <c r="J50" s="173">
        <f t="shared" si="23"/>
        <v>-3219</v>
      </c>
      <c r="K50" s="495">
        <f t="shared" ref="K50:P50" si="24">+K36</f>
        <v>-1714</v>
      </c>
      <c r="L50" s="495">
        <f t="shared" si="24"/>
        <v>1692</v>
      </c>
      <c r="M50" s="536">
        <f t="shared" si="24"/>
        <v>1685</v>
      </c>
      <c r="N50" s="495">
        <f t="shared" si="24"/>
        <v>-2711</v>
      </c>
      <c r="O50" s="495">
        <f t="shared" si="24"/>
        <v>-6998</v>
      </c>
      <c r="P50" s="495">
        <f t="shared" si="24"/>
        <v>5060</v>
      </c>
    </row>
    <row r="51" spans="1:16" ht="12" customHeight="1">
      <c r="A51" s="174" t="s">
        <v>152</v>
      </c>
      <c r="B51" s="175"/>
      <c r="C51" s="226"/>
      <c r="D51" s="226"/>
      <c r="E51" s="226"/>
      <c r="F51" s="175"/>
      <c r="G51" s="226"/>
      <c r="H51" s="226"/>
      <c r="I51" s="226"/>
      <c r="J51" s="175"/>
      <c r="K51" s="493"/>
      <c r="L51" s="493"/>
      <c r="M51" s="532"/>
      <c r="N51" s="493"/>
      <c r="O51" s="493"/>
      <c r="P51" s="493"/>
    </row>
    <row r="52" spans="1:16" ht="12" customHeight="1">
      <c r="A52" s="174" t="s">
        <v>171</v>
      </c>
      <c r="B52" s="217">
        <v>0</v>
      </c>
      <c r="C52" s="239">
        <v>772</v>
      </c>
      <c r="D52" s="217">
        <v>0</v>
      </c>
      <c r="E52" s="217">
        <v>0</v>
      </c>
      <c r="F52" s="382">
        <v>0</v>
      </c>
      <c r="G52" s="217">
        <v>0</v>
      </c>
      <c r="H52" s="437">
        <v>0</v>
      </c>
      <c r="I52" s="217">
        <v>0</v>
      </c>
      <c r="J52" s="382">
        <v>0</v>
      </c>
      <c r="K52" s="217">
        <v>0</v>
      </c>
      <c r="L52" s="217">
        <v>0</v>
      </c>
      <c r="M52" s="539">
        <v>0</v>
      </c>
      <c r="N52" s="217">
        <v>0</v>
      </c>
      <c r="O52" s="217">
        <v>0</v>
      </c>
      <c r="P52" s="217">
        <v>0</v>
      </c>
    </row>
    <row r="53" spans="1:16" ht="12" customHeight="1">
      <c r="A53" s="174" t="str">
        <f>A33</f>
        <v>Change in interest-bearing liabilities</v>
      </c>
      <c r="B53" s="240">
        <f t="shared" ref="B53:H53" si="25">-B33</f>
        <v>-1193</v>
      </c>
      <c r="C53" s="239">
        <f t="shared" si="25"/>
        <v>343</v>
      </c>
      <c r="D53" s="239">
        <f t="shared" si="25"/>
        <v>176</v>
      </c>
      <c r="E53" s="239">
        <f t="shared" si="25"/>
        <v>-91</v>
      </c>
      <c r="F53" s="240">
        <f t="shared" si="25"/>
        <v>2381</v>
      </c>
      <c r="G53" s="239">
        <f t="shared" si="25"/>
        <v>-3510</v>
      </c>
      <c r="H53" s="239">
        <f t="shared" si="25"/>
        <v>287</v>
      </c>
      <c r="I53" s="279">
        <f t="shared" ref="I53:M53" si="26">-I33</f>
        <v>42</v>
      </c>
      <c r="J53" s="384">
        <f t="shared" si="26"/>
        <v>5479</v>
      </c>
      <c r="K53" s="279">
        <f t="shared" si="26"/>
        <v>-246</v>
      </c>
      <c r="L53" s="279">
        <f t="shared" si="26"/>
        <v>-3071</v>
      </c>
      <c r="M53" s="440">
        <f t="shared" si="26"/>
        <v>-514</v>
      </c>
      <c r="N53" s="279">
        <f t="shared" ref="N53:O53" si="27">-N33</f>
        <v>1641</v>
      </c>
      <c r="O53" s="279">
        <f t="shared" si="27"/>
        <v>-2496</v>
      </c>
      <c r="P53" s="279">
        <f t="shared" ref="P53" si="28">-P33</f>
        <v>551</v>
      </c>
    </row>
    <row r="54" spans="1:16" ht="12" customHeight="1">
      <c r="A54" s="174" t="str">
        <f>A32</f>
        <v>Repurchase and sales of own shares</v>
      </c>
      <c r="B54" s="240">
        <f t="shared" ref="B54:H54" si="29">-B32</f>
        <v>520</v>
      </c>
      <c r="C54" s="239">
        <f t="shared" si="29"/>
        <v>-399</v>
      </c>
      <c r="D54" s="239">
        <f t="shared" si="29"/>
        <v>-66</v>
      </c>
      <c r="E54" s="239">
        <f t="shared" si="29"/>
        <v>181</v>
      </c>
      <c r="F54" s="240">
        <f t="shared" si="29"/>
        <v>479</v>
      </c>
      <c r="G54" s="239">
        <f t="shared" si="29"/>
        <v>-484</v>
      </c>
      <c r="H54" s="239">
        <f t="shared" si="29"/>
        <v>-72</v>
      </c>
      <c r="I54" s="279">
        <f t="shared" ref="I54:M54" si="30">-I32</f>
        <v>275</v>
      </c>
      <c r="J54" s="384">
        <f t="shared" si="30"/>
        <v>1</v>
      </c>
      <c r="K54" s="279">
        <f t="shared" si="30"/>
        <v>-576</v>
      </c>
      <c r="L54" s="279">
        <f t="shared" si="30"/>
        <v>-535</v>
      </c>
      <c r="M54" s="440">
        <f t="shared" si="30"/>
        <v>-177</v>
      </c>
      <c r="N54" s="279">
        <f t="shared" ref="N54:O54" si="31">-N32</f>
        <v>1024</v>
      </c>
      <c r="O54" s="279">
        <f t="shared" si="31"/>
        <v>-347</v>
      </c>
      <c r="P54" s="279">
        <f t="shared" ref="P54" si="32">-P32</f>
        <v>-289</v>
      </c>
    </row>
    <row r="55" spans="1:16" ht="12" customHeight="1">
      <c r="A55" s="174" t="str">
        <f>A27</f>
        <v>Annual dividends paid</v>
      </c>
      <c r="B55" s="240">
        <f t="shared" ref="B55:G55" si="33">-B27</f>
        <v>-1</v>
      </c>
      <c r="C55" s="239">
        <f t="shared" si="33"/>
        <v>4126</v>
      </c>
      <c r="D55" s="293">
        <f t="shared" si="33"/>
        <v>0</v>
      </c>
      <c r="E55" s="279">
        <f t="shared" si="33"/>
        <v>4127</v>
      </c>
      <c r="F55" s="362">
        <f t="shared" si="33"/>
        <v>0</v>
      </c>
      <c r="G55" s="239">
        <f t="shared" si="33"/>
        <v>8487</v>
      </c>
      <c r="H55" s="293">
        <f>-H27</f>
        <v>0</v>
      </c>
      <c r="I55" s="293">
        <f>-I27</f>
        <v>0</v>
      </c>
      <c r="J55" s="362">
        <f t="shared" ref="J55" si="34">-J27</f>
        <v>0</v>
      </c>
      <c r="K55" s="279">
        <f t="shared" ref="K55:P55" si="35">-K27</f>
        <v>3820</v>
      </c>
      <c r="L55" s="293">
        <f t="shared" si="35"/>
        <v>0</v>
      </c>
      <c r="M55" s="545">
        <f t="shared" si="35"/>
        <v>3833</v>
      </c>
      <c r="N55" s="293">
        <f t="shared" si="35"/>
        <v>0</v>
      </c>
      <c r="O55" s="279">
        <f t="shared" si="35"/>
        <v>4250</v>
      </c>
      <c r="P55" s="279">
        <f t="shared" si="35"/>
        <v>0</v>
      </c>
    </row>
    <row r="56" spans="1:16" ht="12" customHeight="1">
      <c r="A56" s="174" t="str">
        <f>A29</f>
        <v>Dividends paid to non-controlling interest</v>
      </c>
      <c r="B56" s="362">
        <f t="shared" ref="B56:J56" si="36">-B29</f>
        <v>0</v>
      </c>
      <c r="C56" s="293">
        <f t="shared" si="36"/>
        <v>0</v>
      </c>
      <c r="D56" s="279">
        <f t="shared" si="36"/>
        <v>3</v>
      </c>
      <c r="E56" s="293">
        <f t="shared" si="36"/>
        <v>0</v>
      </c>
      <c r="F56" s="362">
        <f t="shared" si="36"/>
        <v>0</v>
      </c>
      <c r="G56" s="293">
        <f t="shared" si="36"/>
        <v>0</v>
      </c>
      <c r="H56" s="226">
        <f t="shared" si="36"/>
        <v>9</v>
      </c>
      <c r="I56" s="293">
        <f t="shared" si="36"/>
        <v>0</v>
      </c>
      <c r="J56" s="362">
        <f t="shared" si="36"/>
        <v>0</v>
      </c>
      <c r="K56" s="293">
        <f t="shared" ref="K56:L56" si="37">-K29</f>
        <v>0</v>
      </c>
      <c r="L56" s="279">
        <f t="shared" si="37"/>
        <v>10</v>
      </c>
      <c r="M56" s="545">
        <f t="shared" ref="M56" si="38">-M29</f>
        <v>0</v>
      </c>
      <c r="N56" s="293">
        <f t="shared" ref="N56:O56" si="39">-N29</f>
        <v>0</v>
      </c>
      <c r="O56" s="293">
        <f t="shared" si="39"/>
        <v>0</v>
      </c>
      <c r="P56" s="293">
        <f t="shared" ref="P56" si="40">-P29</f>
        <v>0</v>
      </c>
    </row>
    <row r="57" spans="1:16" ht="12" customHeight="1">
      <c r="A57" s="174" t="str">
        <f>A30</f>
        <v>Acquisition of non-controlling interest</v>
      </c>
      <c r="B57" s="240">
        <f t="shared" ref="B57:J57" si="41">-B30</f>
        <v>-6</v>
      </c>
      <c r="C57" s="279">
        <f t="shared" si="41"/>
        <v>23</v>
      </c>
      <c r="D57" s="293">
        <f t="shared" si="41"/>
        <v>0</v>
      </c>
      <c r="E57" s="279">
        <f t="shared" si="41"/>
        <v>2</v>
      </c>
      <c r="F57" s="362">
        <f t="shared" si="41"/>
        <v>0</v>
      </c>
      <c r="G57" s="293">
        <f t="shared" si="41"/>
        <v>0</v>
      </c>
      <c r="H57" s="293">
        <f t="shared" si="41"/>
        <v>0</v>
      </c>
      <c r="I57" s="293">
        <f t="shared" si="41"/>
        <v>0</v>
      </c>
      <c r="J57" s="362">
        <f t="shared" si="41"/>
        <v>0</v>
      </c>
      <c r="K57" s="293">
        <f t="shared" ref="K57:L57" si="42">-K30</f>
        <v>0</v>
      </c>
      <c r="L57" s="293">
        <f t="shared" si="42"/>
        <v>0</v>
      </c>
      <c r="M57" s="545">
        <f t="shared" ref="M57" si="43">-M30</f>
        <v>0</v>
      </c>
      <c r="N57" s="293">
        <f t="shared" ref="N57" si="44">-N30</f>
        <v>0</v>
      </c>
      <c r="O57" s="279">
        <f>-O30</f>
        <v>182</v>
      </c>
      <c r="P57" s="279">
        <f>-P30</f>
        <v>34</v>
      </c>
    </row>
    <row r="58" spans="1:16" ht="12" customHeight="1">
      <c r="A58" s="187" t="str">
        <f>A31</f>
        <v>Redemption of shares</v>
      </c>
      <c r="B58" s="362">
        <f t="shared" ref="B58:J58" si="45">-B31</f>
        <v>0</v>
      </c>
      <c r="C58" s="293">
        <f t="shared" si="45"/>
        <v>0</v>
      </c>
      <c r="D58" s="293">
        <f t="shared" si="45"/>
        <v>0</v>
      </c>
      <c r="E58" s="293">
        <f t="shared" si="45"/>
        <v>0</v>
      </c>
      <c r="F58" s="362">
        <f t="shared" si="45"/>
        <v>0</v>
      </c>
      <c r="G58" s="279">
        <f t="shared" si="45"/>
        <v>9705</v>
      </c>
      <c r="H58" s="293">
        <f t="shared" si="45"/>
        <v>0</v>
      </c>
      <c r="I58" s="293">
        <f t="shared" si="45"/>
        <v>0</v>
      </c>
      <c r="J58" s="362">
        <f t="shared" si="45"/>
        <v>0</v>
      </c>
      <c r="K58" s="293">
        <f t="shared" ref="K58:L58" si="46">-K31</f>
        <v>0</v>
      </c>
      <c r="L58" s="293">
        <f t="shared" si="46"/>
        <v>0</v>
      </c>
      <c r="M58" s="545">
        <f t="shared" ref="M58" si="47">-M31</f>
        <v>0</v>
      </c>
      <c r="N58" s="293">
        <f t="shared" ref="N58:O58" si="48">-N31</f>
        <v>0</v>
      </c>
      <c r="O58" s="293">
        <f t="shared" si="48"/>
        <v>0</v>
      </c>
      <c r="P58" s="293">
        <f t="shared" ref="P58" si="49">-P31</f>
        <v>0</v>
      </c>
    </row>
    <row r="59" spans="1:16" ht="12" customHeight="1">
      <c r="A59" s="187" t="s">
        <v>343</v>
      </c>
      <c r="B59" s="362">
        <f t="shared" ref="B59:J59" si="50">-B28</f>
        <v>0</v>
      </c>
      <c r="C59" s="293">
        <f t="shared" si="50"/>
        <v>0</v>
      </c>
      <c r="D59" s="293">
        <f t="shared" si="50"/>
        <v>0</v>
      </c>
      <c r="E59" s="293">
        <f t="shared" si="50"/>
        <v>0</v>
      </c>
      <c r="F59" s="362">
        <f t="shared" si="50"/>
        <v>0</v>
      </c>
      <c r="G59" s="279">
        <f t="shared" si="50"/>
        <v>4002</v>
      </c>
      <c r="H59" s="293">
        <f t="shared" si="50"/>
        <v>0</v>
      </c>
      <c r="I59" s="293">
        <f>-I28</f>
        <v>0</v>
      </c>
      <c r="J59" s="362">
        <f t="shared" si="50"/>
        <v>0</v>
      </c>
      <c r="K59" s="293">
        <f t="shared" ref="K59:L59" si="51">-K28</f>
        <v>0</v>
      </c>
      <c r="L59" s="293">
        <f t="shared" si="51"/>
        <v>0</v>
      </c>
      <c r="M59" s="545">
        <f t="shared" ref="M59" si="52">-M28</f>
        <v>0</v>
      </c>
      <c r="N59" s="293">
        <f t="shared" ref="N59:O59" si="53">-N28</f>
        <v>0</v>
      </c>
      <c r="O59" s="293">
        <f t="shared" si="53"/>
        <v>0</v>
      </c>
      <c r="P59" s="293">
        <f t="shared" ref="P59" si="54">-P28</f>
        <v>0</v>
      </c>
    </row>
    <row r="60" spans="1:16" ht="12" customHeight="1">
      <c r="A60" s="174" t="s">
        <v>151</v>
      </c>
      <c r="B60" s="240">
        <f t="shared" ref="B60:H60" si="55">-B22-B23</f>
        <v>61</v>
      </c>
      <c r="C60" s="239">
        <f t="shared" si="55"/>
        <v>124</v>
      </c>
      <c r="D60" s="239">
        <f t="shared" si="55"/>
        <v>325</v>
      </c>
      <c r="E60" s="239">
        <f t="shared" si="55"/>
        <v>-1550</v>
      </c>
      <c r="F60" s="240">
        <f t="shared" si="55"/>
        <v>669</v>
      </c>
      <c r="G60" s="239">
        <f t="shared" si="55"/>
        <v>-40</v>
      </c>
      <c r="H60" s="239">
        <f t="shared" si="55"/>
        <v>772</v>
      </c>
      <c r="I60" s="279">
        <f t="shared" ref="I60:M60" si="56">-I22-I23</f>
        <v>8</v>
      </c>
      <c r="J60" s="384">
        <f t="shared" si="56"/>
        <v>185</v>
      </c>
      <c r="K60" s="279">
        <f t="shared" si="56"/>
        <v>817</v>
      </c>
      <c r="L60" s="279">
        <f t="shared" si="56"/>
        <v>6525</v>
      </c>
      <c r="M60" s="440">
        <f t="shared" si="56"/>
        <v>179</v>
      </c>
      <c r="N60" s="279">
        <f t="shared" ref="N60:O60" si="57">-N22-N23</f>
        <v>4084</v>
      </c>
      <c r="O60" s="279">
        <f t="shared" si="57"/>
        <v>8714</v>
      </c>
      <c r="P60" s="279">
        <f t="shared" ref="P60" si="58">-P22-P23</f>
        <v>123</v>
      </c>
    </row>
    <row r="61" spans="1:16" ht="12" customHeight="1">
      <c r="A61" s="174" t="s">
        <v>383</v>
      </c>
      <c r="B61" s="279">
        <v>360</v>
      </c>
      <c r="C61" s="279">
        <v>-798</v>
      </c>
      <c r="D61" s="279">
        <v>-825</v>
      </c>
      <c r="E61" s="279">
        <v>-153</v>
      </c>
      <c r="F61" s="384">
        <v>-835</v>
      </c>
      <c r="G61" s="279">
        <v>1071</v>
      </c>
      <c r="H61" s="438">
        <v>-296</v>
      </c>
      <c r="I61" s="279">
        <v>271</v>
      </c>
      <c r="J61" s="384">
        <v>83</v>
      </c>
      <c r="K61" s="279">
        <v>268</v>
      </c>
      <c r="L61" s="279">
        <v>22</v>
      </c>
      <c r="M61" s="440">
        <v>78</v>
      </c>
      <c r="N61" s="279">
        <v>-213</v>
      </c>
      <c r="O61" s="279">
        <v>178</v>
      </c>
      <c r="P61" s="279">
        <v>-336</v>
      </c>
    </row>
    <row r="62" spans="1:16" ht="12" customHeight="1">
      <c r="A62" s="174" t="s">
        <v>196</v>
      </c>
      <c r="B62" s="217">
        <v>0</v>
      </c>
      <c r="C62" s="217">
        <v>0</v>
      </c>
      <c r="D62" s="217">
        <v>0</v>
      </c>
      <c r="E62" s="440">
        <v>-737</v>
      </c>
      <c r="F62" s="217">
        <v>0</v>
      </c>
      <c r="G62" s="217">
        <v>0</v>
      </c>
      <c r="H62" s="217">
        <v>0</v>
      </c>
      <c r="I62" s="217">
        <v>0</v>
      </c>
      <c r="J62" s="382">
        <v>0</v>
      </c>
      <c r="K62" s="217">
        <v>0</v>
      </c>
      <c r="L62" s="217">
        <v>0</v>
      </c>
      <c r="M62" s="539">
        <v>0</v>
      </c>
      <c r="N62" s="217">
        <v>0</v>
      </c>
      <c r="O62" s="217">
        <v>0</v>
      </c>
      <c r="P62" s="217">
        <v>0</v>
      </c>
    </row>
    <row r="63" spans="1:16" ht="12" customHeight="1">
      <c r="A63" s="174" t="s">
        <v>183</v>
      </c>
      <c r="B63" s="217">
        <v>0</v>
      </c>
      <c r="C63" s="279">
        <v>655</v>
      </c>
      <c r="D63" s="217">
        <v>0</v>
      </c>
      <c r="E63" s="441">
        <v>0</v>
      </c>
      <c r="F63" s="217">
        <v>0</v>
      </c>
      <c r="G63" s="217">
        <v>0</v>
      </c>
      <c r="H63" s="439">
        <v>0</v>
      </c>
      <c r="I63" s="441">
        <v>0</v>
      </c>
      <c r="J63" s="487">
        <v>0</v>
      </c>
      <c r="K63" s="487">
        <v>0</v>
      </c>
      <c r="L63" s="487">
        <v>0</v>
      </c>
      <c r="M63" s="441">
        <v>0</v>
      </c>
      <c r="N63" s="487">
        <v>0</v>
      </c>
      <c r="O63" s="487">
        <v>0</v>
      </c>
      <c r="P63" s="487">
        <v>0</v>
      </c>
    </row>
    <row r="64" spans="1:16" s="152" customFormat="1" ht="12" customHeight="1">
      <c r="A64" s="178" t="s">
        <v>68</v>
      </c>
      <c r="B64" s="363">
        <f t="shared" ref="B64:H64" si="59">SUM(B50:B63)</f>
        <v>3510</v>
      </c>
      <c r="C64" s="363">
        <f t="shared" si="59"/>
        <v>4838</v>
      </c>
      <c r="D64" s="363">
        <f t="shared" si="59"/>
        <v>5008</v>
      </c>
      <c r="E64" s="363">
        <f t="shared" si="59"/>
        <v>5500</v>
      </c>
      <c r="F64" s="385">
        <f t="shared" si="59"/>
        <v>2724</v>
      </c>
      <c r="G64" s="363">
        <f t="shared" si="59"/>
        <v>3066</v>
      </c>
      <c r="H64" s="363">
        <f t="shared" si="59"/>
        <v>3373</v>
      </c>
      <c r="I64" s="363">
        <f t="shared" ref="I64:M64" si="60">SUM(I50:I63)</f>
        <v>4970</v>
      </c>
      <c r="J64" s="385">
        <f t="shared" si="60"/>
        <v>2529</v>
      </c>
      <c r="K64" s="363">
        <f t="shared" si="60"/>
        <v>2369</v>
      </c>
      <c r="L64" s="363">
        <f t="shared" si="60"/>
        <v>4643</v>
      </c>
      <c r="M64" s="546">
        <f t="shared" si="60"/>
        <v>5084</v>
      </c>
      <c r="N64" s="363">
        <f>SUM(N50:N63)</f>
        <v>3825</v>
      </c>
      <c r="O64" s="363">
        <f>SUM(O50:O63)</f>
        <v>3483</v>
      </c>
      <c r="P64" s="363">
        <f>SUM(P50:P63)</f>
        <v>5143</v>
      </c>
    </row>
    <row r="65" spans="1:16" ht="12" customHeight="1">
      <c r="A65" s="274"/>
      <c r="B65" s="238"/>
      <c r="C65" s="153"/>
      <c r="D65" s="153"/>
      <c r="E65" s="153"/>
      <c r="F65" s="238"/>
      <c r="G65" s="153"/>
      <c r="K65" s="153"/>
      <c r="L65" s="153"/>
      <c r="N65" s="153"/>
      <c r="O65" s="153"/>
      <c r="P65" s="153"/>
    </row>
    <row r="66" spans="1:16" ht="12" customHeight="1">
      <c r="A66" s="431" t="s">
        <v>246</v>
      </c>
      <c r="B66" s="240"/>
      <c r="C66" s="239"/>
      <c r="D66" s="239"/>
      <c r="E66" s="239"/>
      <c r="F66" s="240"/>
      <c r="G66" s="239"/>
      <c r="H66" s="231"/>
      <c r="I66" s="239"/>
      <c r="J66" s="239"/>
      <c r="M66" s="239"/>
    </row>
    <row r="67" spans="1:16" ht="12" customHeight="1">
      <c r="A67" s="431" t="s">
        <v>381</v>
      </c>
      <c r="B67" s="238"/>
      <c r="C67" s="153"/>
      <c r="D67" s="153"/>
      <c r="E67" s="153"/>
      <c r="F67" s="238"/>
      <c r="G67" s="153"/>
    </row>
    <row r="68" spans="1:16" ht="12" customHeight="1">
      <c r="A68" s="237"/>
      <c r="B68" s="238"/>
      <c r="C68" s="153"/>
      <c r="D68" s="153"/>
      <c r="E68" s="153"/>
      <c r="F68" s="238"/>
      <c r="G68" s="153"/>
    </row>
  </sheetData>
  <pageMargins left="0.70866141732283472" right="0.70866141732283472" top="0.74803149606299213" bottom="0.74803149606299213" header="0.31496062992125984" footer="0.31496062992125984"/>
  <pageSetup paperSize="9" scale="55" orientation="portrait" r:id="rId1"/>
  <customProperties>
    <customPr name="EpmWorksheetKeyString_GUID" r:id="rId2"/>
  </customProperties>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62"/>
  <sheetViews>
    <sheetView showGridLines="0" workbookViewId="0"/>
  </sheetViews>
  <sheetFormatPr defaultColWidth="9.140625" defaultRowHeight="12.75"/>
  <cols>
    <col min="1" max="1" width="38.140625" style="142" customWidth="1"/>
    <col min="2" max="3" width="9.28515625" style="148" customWidth="1"/>
    <col min="4" max="4" width="9.140625" style="97"/>
    <col min="5" max="16384" width="9.140625" style="142"/>
  </cols>
  <sheetData>
    <row r="1" spans="1:12">
      <c r="A1" s="159" t="s">
        <v>11</v>
      </c>
      <c r="B1" s="116"/>
      <c r="C1" s="116"/>
      <c r="D1" s="116"/>
      <c r="E1" s="159"/>
      <c r="F1" s="116"/>
      <c r="G1" s="116"/>
      <c r="H1" s="116"/>
      <c r="I1" s="116"/>
      <c r="J1" s="562"/>
      <c r="K1" s="116"/>
      <c r="L1" s="116"/>
    </row>
    <row r="2" spans="1:12">
      <c r="A2" s="159" t="s">
        <v>174</v>
      </c>
      <c r="B2" s="116"/>
      <c r="C2" s="116"/>
      <c r="D2" s="116"/>
      <c r="E2" s="159"/>
      <c r="F2" s="116"/>
      <c r="G2" s="116"/>
      <c r="H2" s="116"/>
      <c r="I2" s="116"/>
      <c r="J2" s="562"/>
      <c r="K2" s="116"/>
      <c r="L2" s="116"/>
    </row>
    <row r="3" spans="1:12">
      <c r="A3" s="159" t="s">
        <v>39</v>
      </c>
      <c r="B3" s="163">
        <v>2018</v>
      </c>
      <c r="C3" s="163"/>
      <c r="D3" s="163"/>
      <c r="E3" s="159"/>
      <c r="F3" s="163">
        <v>2019</v>
      </c>
      <c r="G3" s="163"/>
      <c r="H3" s="163"/>
      <c r="I3" s="163"/>
      <c r="J3" s="563">
        <v>2020</v>
      </c>
      <c r="K3" s="163"/>
      <c r="L3" s="163"/>
    </row>
    <row r="4" spans="1:12">
      <c r="A4" s="160" t="s">
        <v>0</v>
      </c>
      <c r="B4" s="162" t="s">
        <v>9</v>
      </c>
      <c r="C4" s="162" t="s">
        <v>8</v>
      </c>
      <c r="D4" s="162" t="s">
        <v>7</v>
      </c>
      <c r="E4" s="302" t="s">
        <v>10</v>
      </c>
      <c r="F4" s="162" t="s">
        <v>9</v>
      </c>
      <c r="G4" s="162" t="s">
        <v>8</v>
      </c>
      <c r="H4" s="162" t="s">
        <v>7</v>
      </c>
      <c r="I4" s="162" t="s">
        <v>10</v>
      </c>
      <c r="J4" s="564" t="s">
        <v>9</v>
      </c>
      <c r="K4" s="162" t="s">
        <v>8</v>
      </c>
      <c r="L4" s="162" t="s">
        <v>7</v>
      </c>
    </row>
    <row r="5" spans="1:12" s="1" customFormat="1">
      <c r="A5" s="161" t="s">
        <v>143</v>
      </c>
      <c r="B5" s="358">
        <v>1</v>
      </c>
      <c r="C5" s="358">
        <v>1</v>
      </c>
      <c r="D5" s="358">
        <v>0</v>
      </c>
      <c r="E5" s="470">
        <v>0</v>
      </c>
      <c r="F5" s="358">
        <v>0</v>
      </c>
      <c r="G5" s="358">
        <v>0</v>
      </c>
      <c r="H5" s="358">
        <v>3</v>
      </c>
      <c r="I5" s="358">
        <v>3</v>
      </c>
      <c r="J5" s="565">
        <v>4</v>
      </c>
      <c r="K5" s="358">
        <v>2</v>
      </c>
      <c r="L5" s="358">
        <v>3</v>
      </c>
    </row>
    <row r="6" spans="1:12">
      <c r="A6" s="161" t="s">
        <v>142</v>
      </c>
      <c r="B6" s="358">
        <v>-4</v>
      </c>
      <c r="C6" s="358">
        <v>2</v>
      </c>
      <c r="D6" s="358">
        <v>7</v>
      </c>
      <c r="E6" s="470">
        <v>5</v>
      </c>
      <c r="F6" s="358">
        <v>7</v>
      </c>
      <c r="G6" s="358">
        <v>4</v>
      </c>
      <c r="H6" s="358">
        <v>7</v>
      </c>
      <c r="I6" s="358">
        <v>4</v>
      </c>
      <c r="J6" s="565">
        <v>3</v>
      </c>
      <c r="K6" s="358">
        <v>-1</v>
      </c>
      <c r="L6" s="358">
        <v>-8</v>
      </c>
    </row>
    <row r="7" spans="1:12">
      <c r="A7" s="161" t="s">
        <v>355</v>
      </c>
      <c r="B7" s="358">
        <v>9</v>
      </c>
      <c r="C7" s="358">
        <v>10</v>
      </c>
      <c r="D7" s="358">
        <v>-1</v>
      </c>
      <c r="E7" s="470">
        <v>1</v>
      </c>
      <c r="F7" s="358">
        <v>1</v>
      </c>
      <c r="G7" s="358">
        <v>2</v>
      </c>
      <c r="H7" s="358">
        <v>6</v>
      </c>
      <c r="I7" s="358">
        <v>1</v>
      </c>
      <c r="J7" s="565">
        <v>-2</v>
      </c>
      <c r="K7" s="358">
        <v>-17</v>
      </c>
      <c r="L7" s="358">
        <v>-6</v>
      </c>
    </row>
    <row r="8" spans="1:12">
      <c r="A8" s="161" t="s">
        <v>144</v>
      </c>
      <c r="B8" s="359">
        <f t="shared" ref="B8:H8" si="0">SUM(B5:B7)</f>
        <v>6</v>
      </c>
      <c r="C8" s="358">
        <f t="shared" si="0"/>
        <v>13</v>
      </c>
      <c r="D8" s="358">
        <f t="shared" si="0"/>
        <v>6</v>
      </c>
      <c r="E8" s="470">
        <f t="shared" si="0"/>
        <v>6</v>
      </c>
      <c r="F8" s="359">
        <f t="shared" si="0"/>
        <v>8</v>
      </c>
      <c r="G8" s="254">
        <f t="shared" ref="G8" si="1">SUM(G5:G7)</f>
        <v>6</v>
      </c>
      <c r="H8" s="254">
        <f t="shared" si="0"/>
        <v>16</v>
      </c>
      <c r="I8" s="254">
        <f t="shared" ref="I8:K8" si="2">SUM(I5:I7)</f>
        <v>8</v>
      </c>
      <c r="J8" s="565">
        <v>5</v>
      </c>
      <c r="K8" s="254">
        <f t="shared" si="2"/>
        <v>-16</v>
      </c>
      <c r="L8" s="254">
        <f t="shared" ref="L8" si="3">SUM(L5:L7)</f>
        <v>-11</v>
      </c>
    </row>
    <row r="9" spans="1:12">
      <c r="A9" s="160" t="s">
        <v>2</v>
      </c>
      <c r="B9" s="162" t="str">
        <f>+B$4</f>
        <v>Q1</v>
      </c>
      <c r="C9" s="162" t="str">
        <f>+C$4</f>
        <v>Q2</v>
      </c>
      <c r="D9" s="162" t="str">
        <f>+D$4</f>
        <v>Q3</v>
      </c>
      <c r="E9" s="302" t="str">
        <f>+E$4</f>
        <v>Q4</v>
      </c>
      <c r="F9" s="162" t="str">
        <f t="shared" ref="F9:K9" si="4">+F4</f>
        <v>Q1</v>
      </c>
      <c r="G9" s="162" t="str">
        <f t="shared" si="4"/>
        <v>Q2</v>
      </c>
      <c r="H9" s="162" t="str">
        <f t="shared" si="4"/>
        <v>Q3</v>
      </c>
      <c r="I9" s="162" t="str">
        <f t="shared" si="4"/>
        <v>Q4</v>
      </c>
      <c r="J9" s="564" t="str">
        <f t="shared" si="4"/>
        <v>Q1</v>
      </c>
      <c r="K9" s="162" t="str">
        <f t="shared" si="4"/>
        <v>Q2</v>
      </c>
      <c r="L9" s="162" t="str">
        <f t="shared" ref="L9" si="5">+L4</f>
        <v>Q3</v>
      </c>
    </row>
    <row r="10" spans="1:12">
      <c r="A10" s="161" t="s">
        <v>143</v>
      </c>
      <c r="B10" s="254">
        <v>1</v>
      </c>
      <c r="C10" s="254">
        <v>1</v>
      </c>
      <c r="D10" s="254">
        <v>0</v>
      </c>
      <c r="E10" s="471">
        <v>0</v>
      </c>
      <c r="F10" s="254">
        <v>1</v>
      </c>
      <c r="G10" s="254">
        <v>1</v>
      </c>
      <c r="H10" s="254">
        <v>1</v>
      </c>
      <c r="I10" s="254">
        <v>2</v>
      </c>
      <c r="J10" s="566">
        <v>2</v>
      </c>
      <c r="K10" s="254">
        <v>1</v>
      </c>
      <c r="L10" s="254">
        <v>0</v>
      </c>
    </row>
    <row r="11" spans="1:12">
      <c r="A11" s="161" t="s">
        <v>142</v>
      </c>
      <c r="B11" s="254">
        <v>-4</v>
      </c>
      <c r="C11" s="254">
        <v>3</v>
      </c>
      <c r="D11" s="254">
        <v>6</v>
      </c>
      <c r="E11" s="471">
        <v>4</v>
      </c>
      <c r="F11" s="254">
        <v>6</v>
      </c>
      <c r="G11" s="254">
        <v>4</v>
      </c>
      <c r="H11" s="254">
        <v>7</v>
      </c>
      <c r="I11" s="254">
        <v>4</v>
      </c>
      <c r="J11" s="566">
        <v>3</v>
      </c>
      <c r="K11" s="254">
        <v>-2</v>
      </c>
      <c r="L11" s="254">
        <v>-8</v>
      </c>
    </row>
    <row r="12" spans="1:12">
      <c r="A12" s="161" t="s">
        <v>355</v>
      </c>
      <c r="B12" s="254">
        <v>13</v>
      </c>
      <c r="C12" s="254">
        <v>12</v>
      </c>
      <c r="D12" s="254">
        <v>4</v>
      </c>
      <c r="E12" s="471">
        <v>7</v>
      </c>
      <c r="F12" s="254">
        <v>5</v>
      </c>
      <c r="G12" s="254">
        <v>3</v>
      </c>
      <c r="H12" s="254">
        <v>7</v>
      </c>
      <c r="I12" s="254">
        <v>3</v>
      </c>
      <c r="J12" s="566">
        <v>-3</v>
      </c>
      <c r="K12" s="254">
        <v>-13</v>
      </c>
      <c r="L12" s="254">
        <v>-2</v>
      </c>
    </row>
    <row r="13" spans="1:12">
      <c r="A13" s="161" t="s">
        <v>144</v>
      </c>
      <c r="B13" s="254">
        <f t="shared" ref="B13:H13" si="6">SUM(B10:B12)</f>
        <v>10</v>
      </c>
      <c r="C13" s="254">
        <f t="shared" si="6"/>
        <v>16</v>
      </c>
      <c r="D13" s="254">
        <f t="shared" si="6"/>
        <v>10</v>
      </c>
      <c r="E13" s="471">
        <f t="shared" si="6"/>
        <v>11</v>
      </c>
      <c r="F13" s="254">
        <f t="shared" si="6"/>
        <v>12</v>
      </c>
      <c r="G13" s="254">
        <f t="shared" ref="G13" si="7">SUM(G10:G12)</f>
        <v>8</v>
      </c>
      <c r="H13" s="254">
        <f t="shared" si="6"/>
        <v>15</v>
      </c>
      <c r="I13" s="254">
        <f t="shared" ref="I13" si="8">SUM(I10:I12)</f>
        <v>9</v>
      </c>
      <c r="J13" s="566">
        <v>2</v>
      </c>
      <c r="K13" s="254">
        <f t="shared" ref="K13:L13" si="9">SUM(K10:K12)</f>
        <v>-14</v>
      </c>
      <c r="L13" s="254">
        <f t="shared" si="9"/>
        <v>-10</v>
      </c>
    </row>
    <row r="14" spans="1:12">
      <c r="A14" s="160" t="s">
        <v>192</v>
      </c>
      <c r="B14" s="162" t="str">
        <f>+B$4</f>
        <v>Q1</v>
      </c>
      <c r="C14" s="162" t="str">
        <f>+C$4</f>
        <v>Q2</v>
      </c>
      <c r="D14" s="162" t="str">
        <f>+D$4</f>
        <v>Q3</v>
      </c>
      <c r="E14" s="302" t="str">
        <f>+E$4</f>
        <v>Q4</v>
      </c>
      <c r="F14" s="162" t="str">
        <f t="shared" ref="F14:K14" si="10">+F9</f>
        <v>Q1</v>
      </c>
      <c r="G14" s="162" t="str">
        <f t="shared" si="10"/>
        <v>Q2</v>
      </c>
      <c r="H14" s="162" t="str">
        <f t="shared" si="10"/>
        <v>Q3</v>
      </c>
      <c r="I14" s="162" t="str">
        <f t="shared" si="10"/>
        <v>Q4</v>
      </c>
      <c r="J14" s="564" t="str">
        <f t="shared" si="10"/>
        <v>Q1</v>
      </c>
      <c r="K14" s="162" t="str">
        <f t="shared" si="10"/>
        <v>Q2</v>
      </c>
      <c r="L14" s="162" t="str">
        <f t="shared" ref="L14" si="11">+L9</f>
        <v>Q3</v>
      </c>
    </row>
    <row r="15" spans="1:12">
      <c r="A15" s="161" t="s">
        <v>143</v>
      </c>
      <c r="B15" s="254">
        <v>2</v>
      </c>
      <c r="C15" s="254">
        <v>2</v>
      </c>
      <c r="D15" s="254">
        <v>2</v>
      </c>
      <c r="E15" s="471">
        <v>2</v>
      </c>
      <c r="F15" s="254">
        <v>0</v>
      </c>
      <c r="G15" s="254">
        <v>0</v>
      </c>
      <c r="H15" s="254">
        <v>7</v>
      </c>
      <c r="I15" s="254">
        <v>7</v>
      </c>
      <c r="J15" s="566">
        <v>7</v>
      </c>
      <c r="K15" s="254">
        <v>7</v>
      </c>
      <c r="L15" s="254">
        <v>0</v>
      </c>
    </row>
    <row r="16" spans="1:12">
      <c r="A16" s="161" t="s">
        <v>142</v>
      </c>
      <c r="B16" s="254">
        <v>-5</v>
      </c>
      <c r="C16" s="254">
        <v>2</v>
      </c>
      <c r="D16" s="254">
        <v>9</v>
      </c>
      <c r="E16" s="471">
        <v>6</v>
      </c>
      <c r="F16" s="254">
        <v>8</v>
      </c>
      <c r="G16" s="254">
        <v>4</v>
      </c>
      <c r="H16" s="254">
        <v>9</v>
      </c>
      <c r="I16" s="254">
        <v>5</v>
      </c>
      <c r="J16" s="566">
        <v>5</v>
      </c>
      <c r="K16" s="254">
        <v>0</v>
      </c>
      <c r="L16" s="254">
        <v>-6</v>
      </c>
    </row>
    <row r="17" spans="1:12">
      <c r="A17" s="161" t="s">
        <v>355</v>
      </c>
      <c r="B17" s="254">
        <v>2</v>
      </c>
      <c r="C17" s="254">
        <v>8</v>
      </c>
      <c r="D17" s="254">
        <v>-19</v>
      </c>
      <c r="E17" s="471">
        <v>-17</v>
      </c>
      <c r="F17" s="254">
        <v>-13</v>
      </c>
      <c r="G17" s="254">
        <v>-7</v>
      </c>
      <c r="H17" s="254">
        <v>21</v>
      </c>
      <c r="I17" s="254">
        <v>9</v>
      </c>
      <c r="J17" s="566">
        <v>13</v>
      </c>
      <c r="K17" s="254">
        <v>-2</v>
      </c>
      <c r="L17" s="254">
        <v>-6</v>
      </c>
    </row>
    <row r="18" spans="1:12">
      <c r="A18" s="161" t="s">
        <v>144</v>
      </c>
      <c r="B18" s="254">
        <f t="shared" ref="B18:H18" si="12">SUM(B15:B17)</f>
        <v>-1</v>
      </c>
      <c r="C18" s="254">
        <f t="shared" si="12"/>
        <v>12</v>
      </c>
      <c r="D18" s="254">
        <f t="shared" si="12"/>
        <v>-8</v>
      </c>
      <c r="E18" s="471">
        <f t="shared" si="12"/>
        <v>-9</v>
      </c>
      <c r="F18" s="254">
        <f t="shared" si="12"/>
        <v>-5</v>
      </c>
      <c r="G18" s="254">
        <f t="shared" ref="G18" si="13">SUM(G15:G17)</f>
        <v>-3</v>
      </c>
      <c r="H18" s="254">
        <f t="shared" si="12"/>
        <v>37</v>
      </c>
      <c r="I18" s="254">
        <f t="shared" ref="I18" si="14">SUM(I15:I17)</f>
        <v>21</v>
      </c>
      <c r="J18" s="566">
        <v>25</v>
      </c>
      <c r="K18" s="254">
        <f t="shared" ref="K18:L18" si="15">SUM(K15:K17)</f>
        <v>5</v>
      </c>
      <c r="L18" s="254">
        <f t="shared" si="15"/>
        <v>-12</v>
      </c>
    </row>
    <row r="19" spans="1:12">
      <c r="A19" s="160" t="s">
        <v>3</v>
      </c>
      <c r="B19" s="162" t="str">
        <f>+B$4</f>
        <v>Q1</v>
      </c>
      <c r="C19" s="162" t="str">
        <f>+C$4</f>
        <v>Q2</v>
      </c>
      <c r="D19" s="162" t="str">
        <f>+D$4</f>
        <v>Q3</v>
      </c>
      <c r="E19" s="302" t="str">
        <f>+E$4</f>
        <v>Q4</v>
      </c>
      <c r="F19" s="162" t="str">
        <f t="shared" ref="F19:K19" si="16">+F14</f>
        <v>Q1</v>
      </c>
      <c r="G19" s="162" t="str">
        <f t="shared" si="16"/>
        <v>Q2</v>
      </c>
      <c r="H19" s="162" t="str">
        <f t="shared" si="16"/>
        <v>Q3</v>
      </c>
      <c r="I19" s="162" t="str">
        <f t="shared" si="16"/>
        <v>Q4</v>
      </c>
      <c r="J19" s="564" t="str">
        <f t="shared" si="16"/>
        <v>Q1</v>
      </c>
      <c r="K19" s="162" t="str">
        <f t="shared" si="16"/>
        <v>Q2</v>
      </c>
      <c r="L19" s="162" t="str">
        <f>+L14</f>
        <v>Q3</v>
      </c>
    </row>
    <row r="20" spans="1:12">
      <c r="A20" s="161" t="s">
        <v>143</v>
      </c>
      <c r="B20" s="144">
        <v>0</v>
      </c>
      <c r="C20" s="144">
        <v>0</v>
      </c>
      <c r="D20" s="144">
        <v>0</v>
      </c>
      <c r="E20" s="472">
        <v>0</v>
      </c>
      <c r="F20" s="144">
        <v>0</v>
      </c>
      <c r="G20" s="144">
        <v>0</v>
      </c>
      <c r="H20" s="144">
        <v>0</v>
      </c>
      <c r="I20" s="144">
        <v>0</v>
      </c>
      <c r="J20" s="567">
        <v>3</v>
      </c>
      <c r="K20" s="144">
        <v>3</v>
      </c>
      <c r="L20" s="144">
        <v>14</v>
      </c>
    </row>
    <row r="21" spans="1:12">
      <c r="A21" s="161" t="s">
        <v>142</v>
      </c>
      <c r="B21" s="144">
        <v>-3</v>
      </c>
      <c r="C21" s="144">
        <v>3</v>
      </c>
      <c r="D21" s="144">
        <v>7</v>
      </c>
      <c r="E21" s="472">
        <v>6</v>
      </c>
      <c r="F21" s="144">
        <v>6</v>
      </c>
      <c r="G21" s="144">
        <v>4</v>
      </c>
      <c r="H21" s="144">
        <v>6</v>
      </c>
      <c r="I21" s="144">
        <v>3</v>
      </c>
      <c r="J21" s="567">
        <v>3</v>
      </c>
      <c r="K21" s="144">
        <v>-1</v>
      </c>
      <c r="L21" s="144">
        <v>-6</v>
      </c>
    </row>
    <row r="22" spans="1:12">
      <c r="A22" s="161" t="s">
        <v>355</v>
      </c>
      <c r="B22" s="144">
        <v>9</v>
      </c>
      <c r="C22" s="144">
        <v>8</v>
      </c>
      <c r="D22" s="144">
        <v>4</v>
      </c>
      <c r="E22" s="472">
        <v>4</v>
      </c>
      <c r="F22" s="144">
        <v>-4</v>
      </c>
      <c r="G22" s="144">
        <v>-1</v>
      </c>
      <c r="H22" s="144">
        <v>-4</v>
      </c>
      <c r="I22" s="144">
        <v>-11</v>
      </c>
      <c r="J22" s="567">
        <v>-11</v>
      </c>
      <c r="K22" s="144">
        <v>-35</v>
      </c>
      <c r="L22" s="144">
        <v>-15</v>
      </c>
    </row>
    <row r="23" spans="1:12">
      <c r="A23" s="161" t="s">
        <v>144</v>
      </c>
      <c r="B23" s="144">
        <f t="shared" ref="B23:H23" si="17">SUM(B20:B22)</f>
        <v>6</v>
      </c>
      <c r="C23" s="144">
        <f t="shared" si="17"/>
        <v>11</v>
      </c>
      <c r="D23" s="144">
        <f t="shared" si="17"/>
        <v>11</v>
      </c>
      <c r="E23" s="472">
        <f t="shared" si="17"/>
        <v>10</v>
      </c>
      <c r="F23" s="144">
        <f t="shared" si="17"/>
        <v>2</v>
      </c>
      <c r="G23" s="144">
        <f t="shared" ref="G23" si="18">SUM(G20:G22)</f>
        <v>3</v>
      </c>
      <c r="H23" s="144">
        <f t="shared" si="17"/>
        <v>2</v>
      </c>
      <c r="I23" s="144">
        <f t="shared" ref="I23" si="19">SUM(I20:I22)</f>
        <v>-8</v>
      </c>
      <c r="J23" s="567">
        <v>-5</v>
      </c>
      <c r="K23" s="144">
        <f t="shared" ref="K23:L23" si="20">SUM(K20:K22)</f>
        <v>-33</v>
      </c>
      <c r="L23" s="144">
        <f t="shared" si="20"/>
        <v>-7</v>
      </c>
    </row>
    <row r="24" spans="1:12">
      <c r="A24" s="160" t="s">
        <v>194</v>
      </c>
      <c r="B24" s="162" t="str">
        <f>+B$4</f>
        <v>Q1</v>
      </c>
      <c r="C24" s="162" t="str">
        <f>+C$4</f>
        <v>Q2</v>
      </c>
      <c r="D24" s="162" t="str">
        <f>+D$4</f>
        <v>Q3</v>
      </c>
      <c r="E24" s="302" t="str">
        <f>+E$4</f>
        <v>Q4</v>
      </c>
      <c r="F24" s="162" t="str">
        <f t="shared" ref="F24:K24" si="21">+F19</f>
        <v>Q1</v>
      </c>
      <c r="G24" s="162" t="str">
        <f t="shared" si="21"/>
        <v>Q2</v>
      </c>
      <c r="H24" s="162" t="str">
        <f t="shared" si="21"/>
        <v>Q3</v>
      </c>
      <c r="I24" s="162" t="str">
        <f t="shared" si="21"/>
        <v>Q4</v>
      </c>
      <c r="J24" s="564" t="str">
        <f t="shared" si="21"/>
        <v>Q1</v>
      </c>
      <c r="K24" s="162" t="str">
        <f t="shared" si="21"/>
        <v>Q2</v>
      </c>
      <c r="L24" s="162" t="str">
        <f t="shared" ref="L24" si="22">+L19</f>
        <v>Q3</v>
      </c>
    </row>
    <row r="25" spans="1:12">
      <c r="A25" s="161" t="s">
        <v>143</v>
      </c>
      <c r="B25" s="358">
        <v>2</v>
      </c>
      <c r="C25" s="358">
        <v>-2</v>
      </c>
      <c r="D25" s="358">
        <v>-4</v>
      </c>
      <c r="E25" s="470">
        <v>-4</v>
      </c>
      <c r="F25" s="358">
        <v>-3</v>
      </c>
      <c r="G25" s="358">
        <v>-1</v>
      </c>
      <c r="H25" s="358">
        <v>3</v>
      </c>
      <c r="I25" s="358">
        <v>3</v>
      </c>
      <c r="J25" s="565">
        <v>2</v>
      </c>
      <c r="K25" s="358">
        <v>2</v>
      </c>
      <c r="L25" s="358">
        <v>0</v>
      </c>
    </row>
    <row r="26" spans="1:12">
      <c r="A26" s="161" t="s">
        <v>142</v>
      </c>
      <c r="B26" s="358">
        <v>-4</v>
      </c>
      <c r="C26" s="358">
        <v>2</v>
      </c>
      <c r="D26" s="358">
        <v>6</v>
      </c>
      <c r="E26" s="470">
        <v>4</v>
      </c>
      <c r="F26" s="358">
        <v>7</v>
      </c>
      <c r="G26" s="358">
        <v>4</v>
      </c>
      <c r="H26" s="358">
        <v>5</v>
      </c>
      <c r="I26" s="358">
        <v>3</v>
      </c>
      <c r="J26" s="565">
        <v>2</v>
      </c>
      <c r="K26" s="358">
        <v>-3</v>
      </c>
      <c r="L26" s="358">
        <v>-8</v>
      </c>
    </row>
    <row r="27" spans="1:12">
      <c r="A27" s="161" t="s">
        <v>355</v>
      </c>
      <c r="B27" s="358">
        <v>16</v>
      </c>
      <c r="C27" s="358">
        <v>5</v>
      </c>
      <c r="D27" s="358">
        <v>13</v>
      </c>
      <c r="E27" s="470">
        <v>11</v>
      </c>
      <c r="F27" s="358">
        <v>19</v>
      </c>
      <c r="G27" s="358">
        <v>10</v>
      </c>
      <c r="H27" s="358">
        <v>-2</v>
      </c>
      <c r="I27" s="358">
        <v>-2</v>
      </c>
      <c r="J27" s="565">
        <v>-11</v>
      </c>
      <c r="K27" s="358">
        <v>-30</v>
      </c>
      <c r="L27" s="358">
        <v>-9</v>
      </c>
    </row>
    <row r="28" spans="1:12">
      <c r="A28" s="161" t="s">
        <v>144</v>
      </c>
      <c r="B28" s="358">
        <f t="shared" ref="B28:H28" si="23">SUM(B25:B27)</f>
        <v>14</v>
      </c>
      <c r="C28" s="358">
        <f t="shared" si="23"/>
        <v>5</v>
      </c>
      <c r="D28" s="358">
        <f t="shared" si="23"/>
        <v>15</v>
      </c>
      <c r="E28" s="470">
        <f t="shared" si="23"/>
        <v>11</v>
      </c>
      <c r="F28" s="358">
        <f t="shared" si="23"/>
        <v>23</v>
      </c>
      <c r="G28" s="358">
        <f t="shared" ref="G28" si="24">SUM(G25:G27)</f>
        <v>13</v>
      </c>
      <c r="H28" s="358">
        <f t="shared" si="23"/>
        <v>6</v>
      </c>
      <c r="I28" s="358">
        <f t="shared" ref="I28" si="25">SUM(I25:I27)</f>
        <v>4</v>
      </c>
      <c r="J28" s="565">
        <v>-7</v>
      </c>
      <c r="K28" s="358">
        <f t="shared" ref="K28:L28" si="26">SUM(K25:K27)</f>
        <v>-31</v>
      </c>
      <c r="L28" s="358">
        <f t="shared" si="26"/>
        <v>-17</v>
      </c>
    </row>
    <row r="29" spans="1:12">
      <c r="A29" s="161"/>
      <c r="B29" s="30"/>
      <c r="C29" s="30"/>
      <c r="D29" s="30"/>
      <c r="E29" s="473"/>
      <c r="J29" s="568"/>
    </row>
    <row r="30" spans="1:12">
      <c r="A30" s="159" t="s">
        <v>174</v>
      </c>
      <c r="B30" s="116"/>
      <c r="C30" s="116"/>
      <c r="D30" s="116"/>
      <c r="E30" s="474"/>
      <c r="F30" s="116"/>
      <c r="G30" s="116"/>
      <c r="H30" s="116"/>
      <c r="I30" s="116"/>
      <c r="J30" s="562"/>
      <c r="K30" s="116"/>
      <c r="L30" s="116"/>
    </row>
    <row r="31" spans="1:12">
      <c r="A31" s="159" t="s">
        <v>141</v>
      </c>
      <c r="B31" s="163">
        <v>2018</v>
      </c>
      <c r="C31" s="163"/>
      <c r="D31" s="163"/>
      <c r="E31" s="475"/>
      <c r="F31" s="163">
        <v>2019</v>
      </c>
      <c r="G31" s="163"/>
      <c r="H31" s="163"/>
      <c r="I31" s="163"/>
      <c r="J31" s="563">
        <v>2020</v>
      </c>
      <c r="K31" s="163"/>
      <c r="L31" s="163"/>
    </row>
    <row r="32" spans="1:12">
      <c r="A32" s="160" t="s">
        <v>0</v>
      </c>
      <c r="B32" s="162" t="s">
        <v>9</v>
      </c>
      <c r="C32" s="162" t="str">
        <f>$C$4</f>
        <v>Q2</v>
      </c>
      <c r="D32" s="162" t="str">
        <f>D4</f>
        <v>Q3</v>
      </c>
      <c r="E32" s="302" t="s">
        <v>10</v>
      </c>
      <c r="F32" s="162" t="s">
        <v>9</v>
      </c>
      <c r="G32" s="162" t="str">
        <f>+G24</f>
        <v>Q2</v>
      </c>
      <c r="H32" s="162" t="str">
        <f>+H24</f>
        <v>Q3</v>
      </c>
      <c r="I32" s="162" t="str">
        <f>+I24</f>
        <v>Q4</v>
      </c>
      <c r="J32" s="564" t="s">
        <v>9</v>
      </c>
      <c r="K32" s="162" t="str">
        <f>+K24</f>
        <v>Q2</v>
      </c>
      <c r="L32" s="162" t="str">
        <f>+L24</f>
        <v>Q3</v>
      </c>
    </row>
    <row r="33" spans="1:12">
      <c r="A33" s="161" t="s">
        <v>143</v>
      </c>
      <c r="B33" s="358">
        <v>1</v>
      </c>
      <c r="C33" s="358">
        <v>1</v>
      </c>
      <c r="D33" s="358">
        <v>0</v>
      </c>
      <c r="E33" s="470">
        <v>0</v>
      </c>
      <c r="F33" s="358">
        <v>0</v>
      </c>
      <c r="G33" s="358">
        <v>0</v>
      </c>
      <c r="H33" s="358">
        <v>2</v>
      </c>
      <c r="I33" s="358">
        <v>3</v>
      </c>
      <c r="J33" s="565">
        <v>4</v>
      </c>
      <c r="K33" s="358">
        <v>3</v>
      </c>
      <c r="L33" s="358">
        <v>2</v>
      </c>
    </row>
    <row r="34" spans="1:12">
      <c r="A34" s="161" t="s">
        <v>142</v>
      </c>
      <c r="B34" s="358">
        <v>-4</v>
      </c>
      <c r="C34" s="358">
        <v>2</v>
      </c>
      <c r="D34" s="358">
        <v>7</v>
      </c>
      <c r="E34" s="470">
        <v>5</v>
      </c>
      <c r="F34" s="358">
        <v>6</v>
      </c>
      <c r="G34" s="358">
        <v>4</v>
      </c>
      <c r="H34" s="358">
        <v>7</v>
      </c>
      <c r="I34" s="358">
        <v>4</v>
      </c>
      <c r="J34" s="565">
        <v>3</v>
      </c>
      <c r="K34" s="358">
        <v>-1</v>
      </c>
      <c r="L34" s="358">
        <v>-7</v>
      </c>
    </row>
    <row r="35" spans="1:12">
      <c r="A35" s="161" t="s">
        <v>355</v>
      </c>
      <c r="B35" s="358">
        <v>9</v>
      </c>
      <c r="C35" s="358">
        <v>11</v>
      </c>
      <c r="D35" s="358">
        <v>6</v>
      </c>
      <c r="E35" s="470">
        <v>7</v>
      </c>
      <c r="F35" s="358">
        <v>4</v>
      </c>
      <c r="G35" s="358">
        <v>1</v>
      </c>
      <c r="H35" s="358">
        <v>4</v>
      </c>
      <c r="I35" s="358">
        <v>1</v>
      </c>
      <c r="J35" s="565">
        <v>-3</v>
      </c>
      <c r="K35" s="358">
        <v>-8</v>
      </c>
      <c r="L35" s="358">
        <v>-2</v>
      </c>
    </row>
    <row r="36" spans="1:12">
      <c r="A36" s="161" t="s">
        <v>144</v>
      </c>
      <c r="B36" s="358">
        <f t="shared" ref="B36:F36" si="27">SUM(B33:B35)</f>
        <v>6</v>
      </c>
      <c r="C36" s="358">
        <f t="shared" si="27"/>
        <v>14</v>
      </c>
      <c r="D36" s="358">
        <f t="shared" si="27"/>
        <v>13</v>
      </c>
      <c r="E36" s="470">
        <f t="shared" si="27"/>
        <v>12</v>
      </c>
      <c r="F36" s="358">
        <f t="shared" si="27"/>
        <v>10</v>
      </c>
      <c r="G36" s="358">
        <f t="shared" ref="G36:H36" si="28">SUM(G33:G35)</f>
        <v>5</v>
      </c>
      <c r="H36" s="358">
        <f t="shared" si="28"/>
        <v>13</v>
      </c>
      <c r="I36" s="358">
        <f t="shared" ref="I36" si="29">SUM(I33:I35)</f>
        <v>8</v>
      </c>
      <c r="J36" s="565">
        <v>4</v>
      </c>
      <c r="K36" s="358">
        <f t="shared" ref="K36:L36" si="30">SUM(K33:K35)</f>
        <v>-6</v>
      </c>
      <c r="L36" s="358">
        <f t="shared" si="30"/>
        <v>-7</v>
      </c>
    </row>
    <row r="37" spans="1:12">
      <c r="A37" s="160" t="s">
        <v>244</v>
      </c>
      <c r="B37" s="162" t="s">
        <v>9</v>
      </c>
      <c r="C37" s="162" t="str">
        <f>$C$4</f>
        <v>Q2</v>
      </c>
      <c r="D37" s="162" t="str">
        <f>$D$4</f>
        <v>Q3</v>
      </c>
      <c r="E37" s="302" t="str">
        <f>E4</f>
        <v>Q4</v>
      </c>
      <c r="F37" s="162" t="s">
        <v>9</v>
      </c>
      <c r="G37" s="162" t="str">
        <f>+G32</f>
        <v>Q2</v>
      </c>
      <c r="H37" s="162" t="str">
        <f>+H32</f>
        <v>Q3</v>
      </c>
      <c r="I37" s="162" t="str">
        <f>+I32</f>
        <v>Q4</v>
      </c>
      <c r="J37" s="564" t="s">
        <v>9</v>
      </c>
      <c r="K37" s="162" t="str">
        <f>+K32</f>
        <v>Q2</v>
      </c>
      <c r="L37" s="162" t="str">
        <f>+L32</f>
        <v>Q3</v>
      </c>
    </row>
    <row r="38" spans="1:12">
      <c r="A38" s="161" t="s">
        <v>143</v>
      </c>
      <c r="B38" s="144">
        <v>1</v>
      </c>
      <c r="C38" s="144">
        <v>1</v>
      </c>
      <c r="D38" s="144">
        <v>1</v>
      </c>
      <c r="E38" s="472">
        <v>0</v>
      </c>
      <c r="F38" s="144">
        <v>1</v>
      </c>
      <c r="G38" s="144">
        <v>1</v>
      </c>
      <c r="H38" s="144">
        <v>1</v>
      </c>
      <c r="I38" s="144">
        <v>2</v>
      </c>
      <c r="J38" s="567">
        <v>3</v>
      </c>
      <c r="K38" s="144">
        <v>1</v>
      </c>
      <c r="L38" s="144">
        <v>1</v>
      </c>
    </row>
    <row r="39" spans="1:12">
      <c r="A39" s="161" t="s">
        <v>142</v>
      </c>
      <c r="B39" s="144">
        <v>-3</v>
      </c>
      <c r="C39" s="144">
        <v>3</v>
      </c>
      <c r="D39" s="144">
        <v>6</v>
      </c>
      <c r="E39" s="472">
        <v>4</v>
      </c>
      <c r="F39" s="144">
        <v>6</v>
      </c>
      <c r="G39" s="144">
        <v>3</v>
      </c>
      <c r="H39" s="144">
        <v>6</v>
      </c>
      <c r="I39" s="144">
        <v>4</v>
      </c>
      <c r="J39" s="567">
        <v>3</v>
      </c>
      <c r="K39" s="144">
        <v>-2</v>
      </c>
      <c r="L39" s="144">
        <v>-8</v>
      </c>
    </row>
    <row r="40" spans="1:12">
      <c r="A40" s="161" t="s">
        <v>355</v>
      </c>
      <c r="B40" s="144">
        <v>7</v>
      </c>
      <c r="C40" s="144">
        <v>13</v>
      </c>
      <c r="D40" s="144">
        <v>11</v>
      </c>
      <c r="E40" s="472">
        <v>8</v>
      </c>
      <c r="F40" s="144">
        <v>10</v>
      </c>
      <c r="G40" s="144">
        <v>2</v>
      </c>
      <c r="H40" s="144">
        <v>2</v>
      </c>
      <c r="I40" s="144">
        <v>2</v>
      </c>
      <c r="J40" s="567">
        <v>-4</v>
      </c>
      <c r="K40" s="144">
        <v>-4</v>
      </c>
      <c r="L40" s="144">
        <v>4</v>
      </c>
    </row>
    <row r="41" spans="1:12">
      <c r="A41" s="161" t="s">
        <v>144</v>
      </c>
      <c r="B41" s="254">
        <f t="shared" ref="B41:H41" si="31">SUM(B38:B40)</f>
        <v>5</v>
      </c>
      <c r="C41" s="254">
        <f t="shared" si="31"/>
        <v>17</v>
      </c>
      <c r="D41" s="254">
        <f t="shared" si="31"/>
        <v>18</v>
      </c>
      <c r="E41" s="471">
        <f t="shared" si="31"/>
        <v>12</v>
      </c>
      <c r="F41" s="254">
        <f t="shared" si="31"/>
        <v>17</v>
      </c>
      <c r="G41" s="254">
        <f t="shared" ref="G41" si="32">SUM(G38:G40)</f>
        <v>6</v>
      </c>
      <c r="H41" s="254">
        <f t="shared" si="31"/>
        <v>9</v>
      </c>
      <c r="I41" s="254">
        <f t="shared" ref="I41" si="33">SUM(I38:I40)</f>
        <v>8</v>
      </c>
      <c r="J41" s="566">
        <v>2</v>
      </c>
      <c r="K41" s="254">
        <f t="shared" ref="K41:L41" si="34">SUM(K38:K40)</f>
        <v>-5</v>
      </c>
      <c r="L41" s="254">
        <f t="shared" si="34"/>
        <v>-3</v>
      </c>
    </row>
    <row r="42" spans="1:12">
      <c r="A42" s="160" t="s">
        <v>192</v>
      </c>
      <c r="B42" s="162" t="s">
        <v>9</v>
      </c>
      <c r="C42" s="162" t="str">
        <f>$C$4</f>
        <v>Q2</v>
      </c>
      <c r="D42" s="162" t="str">
        <f>$D$4</f>
        <v>Q3</v>
      </c>
      <c r="E42" s="302" t="str">
        <f>E4</f>
        <v>Q4</v>
      </c>
      <c r="F42" s="162" t="s">
        <v>9</v>
      </c>
      <c r="G42" s="162" t="str">
        <f>+G37</f>
        <v>Q2</v>
      </c>
      <c r="H42" s="162" t="str">
        <f>+H37</f>
        <v>Q3</v>
      </c>
      <c r="I42" s="162" t="str">
        <f>+I37</f>
        <v>Q4</v>
      </c>
      <c r="J42" s="564" t="s">
        <v>9</v>
      </c>
      <c r="K42" s="162" t="str">
        <f>+K37</f>
        <v>Q2</v>
      </c>
      <c r="L42" s="162" t="str">
        <f>+L37</f>
        <v>Q3</v>
      </c>
    </row>
    <row r="43" spans="1:12">
      <c r="A43" s="161" t="s">
        <v>143</v>
      </c>
      <c r="B43" s="144">
        <v>2</v>
      </c>
      <c r="C43" s="144">
        <v>2</v>
      </c>
      <c r="D43" s="144">
        <v>2</v>
      </c>
      <c r="E43" s="472">
        <v>2</v>
      </c>
      <c r="F43" s="144">
        <v>0</v>
      </c>
      <c r="G43" s="144">
        <v>0</v>
      </c>
      <c r="H43" s="144">
        <v>6</v>
      </c>
      <c r="I43" s="144">
        <v>6</v>
      </c>
      <c r="J43" s="567">
        <v>7</v>
      </c>
      <c r="K43" s="144">
        <v>8</v>
      </c>
      <c r="L43" s="144">
        <v>1</v>
      </c>
    </row>
    <row r="44" spans="1:12">
      <c r="A44" s="161" t="s">
        <v>142</v>
      </c>
      <c r="B44" s="144">
        <v>-6</v>
      </c>
      <c r="C44" s="144">
        <v>2</v>
      </c>
      <c r="D44" s="144">
        <v>9</v>
      </c>
      <c r="E44" s="472">
        <v>7</v>
      </c>
      <c r="F44" s="144">
        <v>8</v>
      </c>
      <c r="G44" s="144">
        <v>5</v>
      </c>
      <c r="H44" s="144">
        <v>8</v>
      </c>
      <c r="I44" s="144">
        <v>5</v>
      </c>
      <c r="J44" s="567">
        <v>5</v>
      </c>
      <c r="K44" s="144">
        <v>1</v>
      </c>
      <c r="L44" s="144">
        <v>-7</v>
      </c>
    </row>
    <row r="45" spans="1:12">
      <c r="A45" s="161" t="s">
        <v>355</v>
      </c>
      <c r="B45" s="144">
        <v>15</v>
      </c>
      <c r="C45" s="144">
        <v>16</v>
      </c>
      <c r="D45" s="144">
        <v>0</v>
      </c>
      <c r="E45" s="472">
        <v>1</v>
      </c>
      <c r="F45" s="144">
        <v>-8</v>
      </c>
      <c r="G45" s="144">
        <v>-7</v>
      </c>
      <c r="H45" s="144">
        <v>2</v>
      </c>
      <c r="I45" s="144">
        <v>3</v>
      </c>
      <c r="J45" s="567">
        <v>5</v>
      </c>
      <c r="K45" s="144">
        <v>7</v>
      </c>
      <c r="L45" s="144">
        <v>3</v>
      </c>
    </row>
    <row r="46" spans="1:12">
      <c r="A46" s="161" t="s">
        <v>144</v>
      </c>
      <c r="B46" s="254">
        <f t="shared" ref="B46:H46" si="35">SUM(B43:B45)</f>
        <v>11</v>
      </c>
      <c r="C46" s="254">
        <f t="shared" si="35"/>
        <v>20</v>
      </c>
      <c r="D46" s="254">
        <f t="shared" si="35"/>
        <v>11</v>
      </c>
      <c r="E46" s="471">
        <f t="shared" si="35"/>
        <v>10</v>
      </c>
      <c r="F46" s="254">
        <f t="shared" si="35"/>
        <v>0</v>
      </c>
      <c r="G46" s="254">
        <f t="shared" ref="G46" si="36">SUM(G43:G45)</f>
        <v>-2</v>
      </c>
      <c r="H46" s="254">
        <f t="shared" si="35"/>
        <v>16</v>
      </c>
      <c r="I46" s="254">
        <f t="shared" ref="I46" si="37">SUM(I43:I45)</f>
        <v>14</v>
      </c>
      <c r="J46" s="566">
        <v>17</v>
      </c>
      <c r="K46" s="254">
        <f t="shared" ref="K46:L46" si="38">SUM(K43:K45)</f>
        <v>16</v>
      </c>
      <c r="L46" s="254">
        <f t="shared" si="38"/>
        <v>-3</v>
      </c>
    </row>
    <row r="47" spans="1:12">
      <c r="A47" s="160" t="s">
        <v>3</v>
      </c>
      <c r="B47" s="162" t="s">
        <v>9</v>
      </c>
      <c r="C47" s="162" t="str">
        <f>$C$4</f>
        <v>Q2</v>
      </c>
      <c r="D47" s="162" t="str">
        <f>D4</f>
        <v>Q3</v>
      </c>
      <c r="E47" s="302" t="str">
        <f>E4</f>
        <v>Q4</v>
      </c>
      <c r="F47" s="162" t="s">
        <v>9</v>
      </c>
      <c r="G47" s="162" t="str">
        <f>+G42</f>
        <v>Q2</v>
      </c>
      <c r="H47" s="162" t="str">
        <f>+H42</f>
        <v>Q3</v>
      </c>
      <c r="I47" s="162" t="str">
        <f>+I42</f>
        <v>Q4</v>
      </c>
      <c r="J47" s="564" t="s">
        <v>9</v>
      </c>
      <c r="K47" s="162" t="str">
        <f>+K42</f>
        <v>Q2</v>
      </c>
      <c r="L47" s="162" t="str">
        <f>+L42</f>
        <v>Q3</v>
      </c>
    </row>
    <row r="48" spans="1:12">
      <c r="A48" s="161" t="s">
        <v>143</v>
      </c>
      <c r="B48" s="144">
        <v>0</v>
      </c>
      <c r="C48" s="144">
        <v>0</v>
      </c>
      <c r="D48" s="144">
        <v>0</v>
      </c>
      <c r="E48" s="472">
        <v>1</v>
      </c>
      <c r="F48" s="144">
        <v>0</v>
      </c>
      <c r="G48" s="144">
        <v>0</v>
      </c>
      <c r="H48" s="144">
        <v>0</v>
      </c>
      <c r="I48" s="144">
        <v>0</v>
      </c>
      <c r="J48" s="567">
        <v>3</v>
      </c>
      <c r="K48" s="144">
        <v>3</v>
      </c>
      <c r="L48" s="144">
        <v>11</v>
      </c>
    </row>
    <row r="49" spans="1:12">
      <c r="A49" s="161" t="s">
        <v>142</v>
      </c>
      <c r="B49" s="144">
        <v>-2</v>
      </c>
      <c r="C49" s="144">
        <v>3</v>
      </c>
      <c r="D49" s="144">
        <v>7</v>
      </c>
      <c r="E49" s="472">
        <v>5</v>
      </c>
      <c r="F49" s="144">
        <v>6</v>
      </c>
      <c r="G49" s="144">
        <v>4</v>
      </c>
      <c r="H49" s="144">
        <v>6</v>
      </c>
      <c r="I49" s="144">
        <v>4</v>
      </c>
      <c r="J49" s="567">
        <v>3</v>
      </c>
      <c r="K49" s="144">
        <v>-1</v>
      </c>
      <c r="L49" s="144">
        <v>-6</v>
      </c>
    </row>
    <row r="50" spans="1:12">
      <c r="A50" s="161" t="s">
        <v>355</v>
      </c>
      <c r="B50" s="144">
        <v>7</v>
      </c>
      <c r="C50" s="144">
        <v>6</v>
      </c>
      <c r="D50" s="144">
        <v>0</v>
      </c>
      <c r="E50" s="472">
        <v>10</v>
      </c>
      <c r="F50" s="144">
        <v>3</v>
      </c>
      <c r="G50" s="144">
        <v>-3</v>
      </c>
      <c r="H50" s="144">
        <v>4</v>
      </c>
      <c r="I50" s="144">
        <v>-5</v>
      </c>
      <c r="J50" s="567">
        <v>-14</v>
      </c>
      <c r="K50" s="144">
        <v>-29</v>
      </c>
      <c r="L50" s="144">
        <v>-17</v>
      </c>
    </row>
    <row r="51" spans="1:12">
      <c r="A51" s="161" t="s">
        <v>144</v>
      </c>
      <c r="B51" s="144">
        <f t="shared" ref="B51:H51" si="39">SUM(B48:B50)</f>
        <v>5</v>
      </c>
      <c r="C51" s="144">
        <f t="shared" si="39"/>
        <v>9</v>
      </c>
      <c r="D51" s="144">
        <f t="shared" si="39"/>
        <v>7</v>
      </c>
      <c r="E51" s="472">
        <f t="shared" si="39"/>
        <v>16</v>
      </c>
      <c r="F51" s="144">
        <f t="shared" si="39"/>
        <v>9</v>
      </c>
      <c r="G51" s="144">
        <f t="shared" ref="G51" si="40">SUM(G48:G50)</f>
        <v>1</v>
      </c>
      <c r="H51" s="144">
        <f t="shared" si="39"/>
        <v>10</v>
      </c>
      <c r="I51" s="144">
        <f t="shared" ref="I51" si="41">SUM(I48:I50)</f>
        <v>-1</v>
      </c>
      <c r="J51" s="567">
        <v>-8</v>
      </c>
      <c r="K51" s="144">
        <f t="shared" ref="K51:L51" si="42">SUM(K48:K50)</f>
        <v>-27</v>
      </c>
      <c r="L51" s="144">
        <f t="shared" si="42"/>
        <v>-12</v>
      </c>
    </row>
    <row r="52" spans="1:12">
      <c r="A52" s="160" t="s">
        <v>194</v>
      </c>
      <c r="B52" s="162" t="s">
        <v>9</v>
      </c>
      <c r="C52" s="162" t="str">
        <f>$C$4</f>
        <v>Q2</v>
      </c>
      <c r="D52" s="162" t="str">
        <f>D4</f>
        <v>Q3</v>
      </c>
      <c r="E52" s="302" t="str">
        <f>E4</f>
        <v>Q4</v>
      </c>
      <c r="F52" s="162" t="s">
        <v>9</v>
      </c>
      <c r="G52" s="162" t="str">
        <f>+G47</f>
        <v>Q2</v>
      </c>
      <c r="H52" s="162" t="str">
        <f>+H47</f>
        <v>Q3</v>
      </c>
      <c r="I52" s="162" t="str">
        <f>+I47</f>
        <v>Q4</v>
      </c>
      <c r="J52" s="564" t="s">
        <v>9</v>
      </c>
      <c r="K52" s="162" t="str">
        <f>+K47</f>
        <v>Q2</v>
      </c>
      <c r="L52" s="162" t="str">
        <f>+L47</f>
        <v>Q3</v>
      </c>
    </row>
    <row r="53" spans="1:12">
      <c r="A53" s="161" t="s">
        <v>143</v>
      </c>
      <c r="B53" s="358">
        <v>2</v>
      </c>
      <c r="C53" s="358">
        <v>-2</v>
      </c>
      <c r="D53" s="358">
        <v>-4</v>
      </c>
      <c r="E53" s="470">
        <v>-4</v>
      </c>
      <c r="F53" s="358">
        <v>-4</v>
      </c>
      <c r="G53" s="358">
        <v>-2</v>
      </c>
      <c r="H53" s="358">
        <v>4</v>
      </c>
      <c r="I53" s="358">
        <v>3</v>
      </c>
      <c r="J53" s="565">
        <v>3</v>
      </c>
      <c r="K53" s="358">
        <v>1</v>
      </c>
      <c r="L53" s="358">
        <v>0</v>
      </c>
    </row>
    <row r="54" spans="1:12">
      <c r="A54" s="161" t="s">
        <v>142</v>
      </c>
      <c r="B54" s="358">
        <v>-4</v>
      </c>
      <c r="C54" s="358">
        <v>2</v>
      </c>
      <c r="D54" s="358">
        <v>6</v>
      </c>
      <c r="E54" s="470">
        <v>4</v>
      </c>
      <c r="F54" s="358">
        <v>6</v>
      </c>
      <c r="G54" s="358">
        <v>4</v>
      </c>
      <c r="H54" s="358">
        <v>7</v>
      </c>
      <c r="I54" s="358">
        <v>4</v>
      </c>
      <c r="J54" s="565">
        <v>3</v>
      </c>
      <c r="K54" s="358">
        <v>-2</v>
      </c>
      <c r="L54" s="358">
        <v>-8</v>
      </c>
    </row>
    <row r="55" spans="1:12">
      <c r="A55" s="161" t="s">
        <v>355</v>
      </c>
      <c r="B55" s="358">
        <v>10</v>
      </c>
      <c r="C55" s="358">
        <v>6</v>
      </c>
      <c r="D55" s="358">
        <v>5</v>
      </c>
      <c r="E55" s="470">
        <v>9</v>
      </c>
      <c r="F55" s="358">
        <v>8</v>
      </c>
      <c r="G55" s="358">
        <v>13</v>
      </c>
      <c r="H55" s="358">
        <v>17</v>
      </c>
      <c r="I55" s="358">
        <v>4</v>
      </c>
      <c r="J55" s="565">
        <v>-1</v>
      </c>
      <c r="K55" s="358">
        <v>-17</v>
      </c>
      <c r="L55" s="358">
        <v>-13</v>
      </c>
    </row>
    <row r="56" spans="1:12">
      <c r="A56" s="161" t="s">
        <v>144</v>
      </c>
      <c r="B56" s="360">
        <f t="shared" ref="B56:H56" si="43">SUM(B53:B55)</f>
        <v>8</v>
      </c>
      <c r="C56" s="360">
        <f t="shared" si="43"/>
        <v>6</v>
      </c>
      <c r="D56" s="360">
        <f t="shared" si="43"/>
        <v>7</v>
      </c>
      <c r="E56" s="476">
        <f t="shared" si="43"/>
        <v>9</v>
      </c>
      <c r="F56" s="360">
        <f t="shared" si="43"/>
        <v>10</v>
      </c>
      <c r="G56" s="360">
        <f t="shared" ref="G56" si="44">SUM(G53:G55)</f>
        <v>15</v>
      </c>
      <c r="H56" s="360">
        <f t="shared" si="43"/>
        <v>28</v>
      </c>
      <c r="I56" s="360">
        <f t="shared" ref="I56" si="45">SUM(I53:I55)</f>
        <v>11</v>
      </c>
      <c r="J56" s="569">
        <v>5</v>
      </c>
      <c r="K56" s="360">
        <f t="shared" ref="K56:L56" si="46">SUM(K53:K55)</f>
        <v>-18</v>
      </c>
      <c r="L56" s="360">
        <f t="shared" si="46"/>
        <v>-21</v>
      </c>
    </row>
    <row r="58" spans="1:12" ht="12.75" customHeight="1">
      <c r="A58" s="457" t="s">
        <v>356</v>
      </c>
    </row>
    <row r="59" spans="1:12" ht="14.25">
      <c r="A59" s="270"/>
    </row>
    <row r="60" spans="1:12" ht="14.25">
      <c r="A60" s="270"/>
    </row>
    <row r="61" spans="1:12" ht="14.25">
      <c r="A61" s="270"/>
    </row>
    <row r="62" spans="1:12">
      <c r="A62"/>
    </row>
  </sheetData>
  <pageMargins left="0.70866141732283472" right="0.70866141732283472" top="0.74803149606299213" bottom="0.74803149606299213" header="0.31496062992125984" footer="0.31496062992125984"/>
  <pageSetup paperSize="9" scale="6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90"/>
  <sheetViews>
    <sheetView showGridLines="0" zoomScaleNormal="100" zoomScaleSheetLayoutView="75" workbookViewId="0">
      <pane xSplit="1" ySplit="4" topLeftCell="B11"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54.140625" style="1" customWidth="1"/>
    <col min="2" max="2" width="10.140625" style="4" customWidth="1"/>
    <col min="3" max="16384" width="9.140625" style="4"/>
  </cols>
  <sheetData>
    <row r="1" spans="1:4" s="147" customFormat="1">
      <c r="A1" s="104" t="s">
        <v>0</v>
      </c>
      <c r="B1" s="104"/>
      <c r="C1" s="104"/>
      <c r="D1" s="104"/>
    </row>
    <row r="2" spans="1:4" s="149" customFormat="1">
      <c r="A2" s="118" t="s">
        <v>247</v>
      </c>
      <c r="B2" s="104"/>
      <c r="C2" s="104"/>
      <c r="D2" s="104"/>
    </row>
    <row r="3" spans="1:4" s="68" customFormat="1">
      <c r="A3" s="133"/>
      <c r="B3" s="134"/>
      <c r="C3" s="134"/>
      <c r="D3" s="134"/>
    </row>
    <row r="4" spans="1:4" s="74" customFormat="1" ht="14.25">
      <c r="A4" s="106" t="s">
        <v>1</v>
      </c>
      <c r="B4" s="107" t="s">
        <v>350</v>
      </c>
      <c r="C4" s="107">
        <v>2018</v>
      </c>
      <c r="D4" s="107">
        <v>2019</v>
      </c>
    </row>
    <row r="5" spans="1:4">
      <c r="A5" s="16" t="s">
        <v>39</v>
      </c>
      <c r="B5" s="268"/>
      <c r="C5" s="268"/>
      <c r="D5" s="268"/>
    </row>
    <row r="6" spans="1:4" outlineLevel="1">
      <c r="A6" s="10" t="s">
        <v>2</v>
      </c>
      <c r="B6" s="32">
        <v>40772</v>
      </c>
      <c r="C6" s="32">
        <v>45580</v>
      </c>
      <c r="D6" s="32">
        <v>50654</v>
      </c>
    </row>
    <row r="7" spans="1:4" outlineLevel="1">
      <c r="A7" s="10" t="s">
        <v>192</v>
      </c>
      <c r="B7" s="32">
        <v>21890</v>
      </c>
      <c r="C7" s="32">
        <v>21471</v>
      </c>
      <c r="D7" s="32">
        <v>23876</v>
      </c>
    </row>
    <row r="8" spans="1:4" outlineLevel="1">
      <c r="A8" s="10" t="s">
        <v>3</v>
      </c>
      <c r="B8" s="32">
        <v>16651</v>
      </c>
      <c r="C8" s="32">
        <v>18264</v>
      </c>
      <c r="D8" s="32">
        <v>18267</v>
      </c>
    </row>
    <row r="9" spans="1:4" outlineLevel="1">
      <c r="A9" s="10" t="s">
        <v>194</v>
      </c>
      <c r="B9" s="32">
        <v>11259</v>
      </c>
      <c r="C9" s="32">
        <v>12498</v>
      </c>
      <c r="D9" s="32">
        <v>13954</v>
      </c>
    </row>
    <row r="10" spans="1:4" outlineLevel="1">
      <c r="A10" s="9" t="s">
        <v>40</v>
      </c>
      <c r="B10" s="32">
        <v>-440</v>
      </c>
      <c r="C10" s="32">
        <v>-681</v>
      </c>
      <c r="D10" s="32">
        <v>-647</v>
      </c>
    </row>
    <row r="11" spans="1:4" s="13" customFormat="1">
      <c r="A11" s="69" t="s">
        <v>39</v>
      </c>
      <c r="B11" s="88">
        <f>SUM(B6:B10)</f>
        <v>90132</v>
      </c>
      <c r="C11" s="88">
        <f>SUM(C6:C10)</f>
        <v>97132</v>
      </c>
      <c r="D11" s="88">
        <f>SUM(D6:D10)</f>
        <v>106104</v>
      </c>
    </row>
    <row r="12" spans="1:4" s="13" customFormat="1">
      <c r="A12" s="29"/>
      <c r="B12" s="367"/>
    </row>
    <row r="13" spans="1:4">
      <c r="A13" s="29" t="s">
        <v>28</v>
      </c>
      <c r="B13" s="30"/>
    </row>
    <row r="14" spans="1:4">
      <c r="A14" s="10" t="s">
        <v>2</v>
      </c>
      <c r="B14" s="32">
        <v>38924</v>
      </c>
      <c r="C14" s="32">
        <v>43972</v>
      </c>
      <c r="D14" s="32">
        <v>48286</v>
      </c>
    </row>
    <row r="15" spans="1:4">
      <c r="A15" s="10" t="s">
        <v>192</v>
      </c>
      <c r="B15" s="32">
        <v>19503</v>
      </c>
      <c r="C15" s="32">
        <v>22007</v>
      </c>
      <c r="D15" s="32">
        <v>23570</v>
      </c>
    </row>
    <row r="16" spans="1:4">
      <c r="A16" s="10" t="s">
        <v>3</v>
      </c>
      <c r="B16" s="32">
        <v>16431</v>
      </c>
      <c r="C16" s="32">
        <v>17933</v>
      </c>
      <c r="D16" s="32">
        <v>18712</v>
      </c>
    </row>
    <row r="17" spans="1:4">
      <c r="A17" s="10" t="s">
        <v>194</v>
      </c>
      <c r="B17" s="32">
        <v>11217</v>
      </c>
      <c r="C17" s="32">
        <v>12042</v>
      </c>
      <c r="D17" s="32">
        <v>13915</v>
      </c>
    </row>
    <row r="18" spans="1:4">
      <c r="A18" s="10" t="s">
        <v>88</v>
      </c>
      <c r="B18" s="32">
        <v>-422</v>
      </c>
      <c r="C18" s="32">
        <v>-591</v>
      </c>
      <c r="D18" s="32">
        <v>-727</v>
      </c>
    </row>
    <row r="19" spans="1:4" s="13" customFormat="1">
      <c r="A19" s="69" t="s">
        <v>28</v>
      </c>
      <c r="B19" s="88">
        <f>SUM(B14:B18)</f>
        <v>85653</v>
      </c>
      <c r="C19" s="88">
        <f>SUM(C14:C18)</f>
        <v>95363</v>
      </c>
      <c r="D19" s="88">
        <f>SUM(D14:D18)</f>
        <v>103756</v>
      </c>
    </row>
    <row r="20" spans="1:4">
      <c r="A20" s="10" t="s">
        <v>29</v>
      </c>
      <c r="B20" s="32">
        <v>-48631</v>
      </c>
      <c r="C20" s="32">
        <v>-54142</v>
      </c>
      <c r="D20" s="32">
        <v>-59024</v>
      </c>
    </row>
    <row r="21" spans="1:4" s="13" customFormat="1">
      <c r="A21" s="29" t="s">
        <v>15</v>
      </c>
      <c r="B21" s="206">
        <f>SUM(B19:B20)</f>
        <v>37022</v>
      </c>
      <c r="C21" s="206">
        <f>SUM(C19:C20)</f>
        <v>41221</v>
      </c>
      <c r="D21" s="206">
        <f>SUM(D19:D20)</f>
        <v>44732</v>
      </c>
    </row>
    <row r="22" spans="1:4" outlineLevel="1">
      <c r="A22" s="10" t="s">
        <v>16</v>
      </c>
      <c r="B22" s="32">
        <v>-10143</v>
      </c>
      <c r="C22" s="32">
        <v>-11155</v>
      </c>
      <c r="D22" s="32">
        <v>-12118</v>
      </c>
    </row>
    <row r="23" spans="1:4" outlineLevel="1">
      <c r="A23" s="10" t="s">
        <v>27</v>
      </c>
      <c r="B23" s="32">
        <v>-5599</v>
      </c>
      <c r="C23" s="32">
        <v>-6056</v>
      </c>
      <c r="D23" s="32">
        <v>-7226</v>
      </c>
    </row>
    <row r="24" spans="1:4" outlineLevel="1">
      <c r="A24" s="10" t="s">
        <v>17</v>
      </c>
      <c r="B24" s="32">
        <v>-2928</v>
      </c>
      <c r="C24" s="32">
        <v>-3166</v>
      </c>
      <c r="D24" s="32">
        <v>-3631</v>
      </c>
    </row>
    <row r="25" spans="1:4" outlineLevel="1">
      <c r="A25" s="10" t="s">
        <v>93</v>
      </c>
      <c r="B25" s="32">
        <v>396</v>
      </c>
      <c r="C25" s="32">
        <v>343</v>
      </c>
      <c r="D25" s="32">
        <v>140</v>
      </c>
    </row>
    <row r="26" spans="1:4" s="14" customFormat="1" outlineLevel="1">
      <c r="A26" s="70" t="s">
        <v>4</v>
      </c>
      <c r="B26" s="33">
        <f>B20+B22+B23+B24+B25</f>
        <v>-66905</v>
      </c>
      <c r="C26" s="33">
        <f>C20+C22+C23+C24+C25</f>
        <v>-74176</v>
      </c>
      <c r="D26" s="33">
        <f>D20+D22+D23+D24+D25</f>
        <v>-81859</v>
      </c>
    </row>
    <row r="27" spans="1:4">
      <c r="A27" s="15" t="s">
        <v>54</v>
      </c>
      <c r="B27" s="234"/>
      <c r="C27" s="234"/>
      <c r="D27" s="234"/>
    </row>
    <row r="28" spans="1:4">
      <c r="A28" s="10" t="s">
        <v>2</v>
      </c>
      <c r="B28" s="208">
        <v>8962</v>
      </c>
      <c r="C28" s="208">
        <v>10263</v>
      </c>
      <c r="D28" s="208">
        <v>11198</v>
      </c>
    </row>
    <row r="29" spans="1:4">
      <c r="A29" s="10" t="s">
        <v>192</v>
      </c>
      <c r="B29" s="208">
        <v>4924</v>
      </c>
      <c r="C29" s="208">
        <v>5522</v>
      </c>
      <c r="D29" s="208">
        <v>5792</v>
      </c>
    </row>
    <row r="30" spans="1:4">
      <c r="A30" s="10" t="s">
        <v>3</v>
      </c>
      <c r="B30" s="208">
        <v>4194</v>
      </c>
      <c r="C30" s="208">
        <v>4188</v>
      </c>
      <c r="D30" s="208">
        <v>4069</v>
      </c>
    </row>
    <row r="31" spans="1:4">
      <c r="A31" s="10" t="s">
        <v>194</v>
      </c>
      <c r="B31" s="208">
        <v>1705</v>
      </c>
      <c r="C31" s="208">
        <v>2006</v>
      </c>
      <c r="D31" s="208">
        <v>2308</v>
      </c>
    </row>
    <row r="32" spans="1:4">
      <c r="A32" s="10" t="s">
        <v>354</v>
      </c>
      <c r="B32" s="209">
        <v>-1037</v>
      </c>
      <c r="C32" s="209">
        <v>-792</v>
      </c>
      <c r="D32" s="209">
        <v>-1470</v>
      </c>
    </row>
    <row r="33" spans="1:4">
      <c r="A33" s="10"/>
      <c r="B33" s="32"/>
    </row>
    <row r="34" spans="1:4" s="13" customFormat="1">
      <c r="A34" s="69" t="s">
        <v>54</v>
      </c>
      <c r="B34" s="88">
        <f>SUM(B28:B32)</f>
        <v>18748</v>
      </c>
      <c r="C34" s="88">
        <f>SUM(C28:C32)</f>
        <v>21187</v>
      </c>
      <c r="D34" s="88">
        <f>SUM(D28:D32)</f>
        <v>21897</v>
      </c>
    </row>
    <row r="35" spans="1:4">
      <c r="A35" s="10"/>
      <c r="B35" s="189"/>
    </row>
    <row r="36" spans="1:4">
      <c r="A36" s="12" t="s">
        <v>30</v>
      </c>
      <c r="B36" s="32"/>
    </row>
    <row r="37" spans="1:4">
      <c r="A37" s="10" t="s">
        <v>2</v>
      </c>
      <c r="B37" s="212">
        <f t="shared" ref="B37:B40" si="0">+B28/B14</f>
        <v>0.2302435515363272</v>
      </c>
      <c r="C37" s="212">
        <f t="shared" ref="C37:D40" si="1">+C28/C14</f>
        <v>0.2333985263349404</v>
      </c>
      <c r="D37" s="212">
        <f t="shared" si="1"/>
        <v>0.23190987035579672</v>
      </c>
    </row>
    <row r="38" spans="1:4">
      <c r="A38" s="10" t="s">
        <v>192</v>
      </c>
      <c r="B38" s="212">
        <f t="shared" si="0"/>
        <v>0.25247397836230323</v>
      </c>
      <c r="C38" s="212">
        <f t="shared" si="1"/>
        <v>0.25092016176671061</v>
      </c>
      <c r="D38" s="212">
        <f t="shared" si="1"/>
        <v>0.24573610521849809</v>
      </c>
    </row>
    <row r="39" spans="1:4">
      <c r="A39" s="10" t="s">
        <v>3</v>
      </c>
      <c r="B39" s="212">
        <f t="shared" si="0"/>
        <v>0.25524922402775241</v>
      </c>
      <c r="C39" s="212">
        <f t="shared" si="1"/>
        <v>0.23353593932972733</v>
      </c>
      <c r="D39" s="212">
        <f t="shared" si="1"/>
        <v>0.21745404018811457</v>
      </c>
    </row>
    <row r="40" spans="1:4">
      <c r="A40" s="10" t="s">
        <v>194</v>
      </c>
      <c r="B40" s="212">
        <f t="shared" si="0"/>
        <v>0.15200142640634751</v>
      </c>
      <c r="C40" s="212">
        <f t="shared" si="1"/>
        <v>0.16658362398272711</v>
      </c>
      <c r="D40" s="212">
        <f t="shared" si="1"/>
        <v>0.16586417535034137</v>
      </c>
    </row>
    <row r="41" spans="1:4">
      <c r="A41" s="10"/>
      <c r="B41" s="214"/>
      <c r="C41" s="214"/>
      <c r="D41" s="214"/>
    </row>
    <row r="42" spans="1:4">
      <c r="A42" s="87" t="s">
        <v>30</v>
      </c>
      <c r="B42" s="269">
        <f>+B34/B19</f>
        <v>0.21888316813188097</v>
      </c>
      <c r="C42" s="269">
        <f>+C34/C19</f>
        <v>0.22217212126296362</v>
      </c>
      <c r="D42" s="269">
        <f>+D34/D19</f>
        <v>0.21104321677782489</v>
      </c>
    </row>
    <row r="43" spans="1:4">
      <c r="A43" s="10"/>
      <c r="B43" s="31"/>
    </row>
    <row r="44" spans="1:4">
      <c r="A44" s="10" t="s">
        <v>31</v>
      </c>
      <c r="B44" s="32">
        <v>-1157</v>
      </c>
      <c r="C44" s="4">
        <v>-343</v>
      </c>
      <c r="D44" s="4">
        <v>-325</v>
      </c>
    </row>
    <row r="45" spans="1:4" outlineLevel="1">
      <c r="A45" s="10" t="s">
        <v>6</v>
      </c>
      <c r="B45" s="33">
        <v>-1071</v>
      </c>
      <c r="C45" s="33">
        <v>-644</v>
      </c>
      <c r="D45" s="57">
        <v>-359</v>
      </c>
    </row>
    <row r="46" spans="1:4" s="13" customFormat="1">
      <c r="A46" s="69" t="s">
        <v>32</v>
      </c>
      <c r="B46" s="88">
        <f>+B34+B44</f>
        <v>17591</v>
      </c>
      <c r="C46" s="88">
        <f>+C34+C44</f>
        <v>20844</v>
      </c>
      <c r="D46" s="88">
        <f>+D34+D44</f>
        <v>21572</v>
      </c>
    </row>
    <row r="47" spans="1:4" s="13" customFormat="1">
      <c r="A47" s="9" t="s">
        <v>187</v>
      </c>
      <c r="B47" s="31">
        <f>B46/B19</f>
        <v>0.20537517658459131</v>
      </c>
      <c r="C47" s="31">
        <f>C46/C19</f>
        <v>0.21857533844363117</v>
      </c>
      <c r="D47" s="31">
        <f>D46/D19</f>
        <v>0.20791086780523535</v>
      </c>
    </row>
    <row r="48" spans="1:4">
      <c r="A48" s="9"/>
      <c r="B48" s="30"/>
    </row>
    <row r="49" spans="1:4">
      <c r="A49" s="10" t="s">
        <v>33</v>
      </c>
      <c r="B49" s="32">
        <v>-4930</v>
      </c>
      <c r="C49" s="32">
        <v>-4508</v>
      </c>
      <c r="D49" s="32">
        <v>-5029</v>
      </c>
    </row>
    <row r="50" spans="1:4">
      <c r="A50" s="10" t="s">
        <v>89</v>
      </c>
      <c r="B50" s="30"/>
      <c r="C50" s="30"/>
      <c r="D50" s="30"/>
    </row>
    <row r="51" spans="1:4">
      <c r="A51" s="69" t="s">
        <v>55</v>
      </c>
      <c r="B51" s="88">
        <f>+B46+B49</f>
        <v>12661</v>
      </c>
      <c r="C51" s="88">
        <f>+C46+C49</f>
        <v>16336</v>
      </c>
      <c r="D51" s="88">
        <f>+D46+D49</f>
        <v>16543</v>
      </c>
    </row>
    <row r="52" spans="1:4">
      <c r="A52" s="10" t="s">
        <v>56</v>
      </c>
      <c r="B52" s="32">
        <v>4013</v>
      </c>
      <c r="C52" s="32">
        <v>90099</v>
      </c>
      <c r="D52" s="501">
        <v>0</v>
      </c>
    </row>
    <row r="53" spans="1:4" s="13" customFormat="1">
      <c r="A53" s="69" t="s">
        <v>34</v>
      </c>
      <c r="B53" s="89">
        <f>B51+B52</f>
        <v>16674</v>
      </c>
      <c r="C53" s="89">
        <f>C51+C52</f>
        <v>106435</v>
      </c>
      <c r="D53" s="89">
        <f>D51+D52</f>
        <v>16543</v>
      </c>
    </row>
    <row r="54" spans="1:4" s="13" customFormat="1">
      <c r="A54" s="9" t="s">
        <v>35</v>
      </c>
      <c r="B54" s="34">
        <f>B51/B19</f>
        <v>0.1478173560762612</v>
      </c>
      <c r="C54" s="34">
        <f>C51/C19</f>
        <v>0.1713033356752619</v>
      </c>
      <c r="D54" s="34">
        <f>D51/D19</f>
        <v>0.1594413817032268</v>
      </c>
    </row>
    <row r="55" spans="1:4" s="13" customFormat="1">
      <c r="A55" s="4" t="s">
        <v>91</v>
      </c>
      <c r="B55" s="17">
        <v>16652</v>
      </c>
      <c r="C55" s="17">
        <v>106164</v>
      </c>
      <c r="D55" s="17">
        <v>16522</v>
      </c>
    </row>
    <row r="56" spans="1:4" s="13" customFormat="1">
      <c r="A56" s="4" t="s">
        <v>90</v>
      </c>
      <c r="B56" s="17">
        <v>22</v>
      </c>
      <c r="C56" s="17">
        <v>271</v>
      </c>
      <c r="D56" s="17">
        <v>21</v>
      </c>
    </row>
    <row r="57" spans="1:4" s="13" customFormat="1">
      <c r="A57" s="12"/>
      <c r="B57" s="34"/>
    </row>
    <row r="58" spans="1:4">
      <c r="A58" s="78" t="s">
        <v>182</v>
      </c>
      <c r="B58" s="194">
        <f>SUM(B59:B63)</f>
        <v>-76</v>
      </c>
      <c r="C58" s="194">
        <f>SUM(C59:C63)</f>
        <v>52</v>
      </c>
      <c r="D58" s="194">
        <v>-780</v>
      </c>
    </row>
    <row r="59" spans="1:4" outlineLevel="1">
      <c r="A59" s="10" t="s">
        <v>2</v>
      </c>
      <c r="B59" s="32"/>
    </row>
    <row r="60" spans="1:4" outlineLevel="1">
      <c r="A60" s="10" t="s">
        <v>192</v>
      </c>
      <c r="B60" s="190"/>
    </row>
    <row r="61" spans="1:4" outlineLevel="1">
      <c r="A61" s="10" t="s">
        <v>3</v>
      </c>
      <c r="B61" s="190">
        <v>380</v>
      </c>
      <c r="D61" s="4">
        <v>-117</v>
      </c>
    </row>
    <row r="62" spans="1:4" outlineLevel="1">
      <c r="A62" s="10" t="s">
        <v>194</v>
      </c>
      <c r="B62" s="190">
        <v>-30</v>
      </c>
      <c r="C62" s="4">
        <v>109</v>
      </c>
    </row>
    <row r="63" spans="1:4" outlineLevel="1">
      <c r="A63" s="9" t="s">
        <v>5</v>
      </c>
      <c r="B63" s="376">
        <v>-426</v>
      </c>
      <c r="C63" s="4">
        <v>-57</v>
      </c>
      <c r="D63" s="4">
        <v>-663</v>
      </c>
    </row>
    <row r="64" spans="1:4">
      <c r="A64" s="85" t="s">
        <v>36</v>
      </c>
      <c r="B64" s="145">
        <f>+B34-B59-B60-B61-B62-B63</f>
        <v>18824</v>
      </c>
      <c r="C64" s="145">
        <f>+C34-C59-C60-C61-C62-C63</f>
        <v>21135</v>
      </c>
      <c r="D64" s="145">
        <f>+D34-D59-D60-D61-D62-D63</f>
        <v>22677</v>
      </c>
    </row>
    <row r="65" spans="1:4">
      <c r="A65" s="12"/>
      <c r="B65" s="35"/>
    </row>
    <row r="66" spans="1:4">
      <c r="A66" s="11" t="s">
        <v>37</v>
      </c>
      <c r="B66" s="241"/>
      <c r="C66" s="241"/>
      <c r="D66" s="241"/>
    </row>
    <row r="67" spans="1:4" outlineLevel="1">
      <c r="A67" s="10" t="s">
        <v>2</v>
      </c>
      <c r="B67" s="34">
        <f t="shared" ref="B67:C70" si="2">(B28-B59)/B14</f>
        <v>0.2302435515363272</v>
      </c>
      <c r="C67" s="34">
        <f t="shared" si="2"/>
        <v>0.2333985263349404</v>
      </c>
      <c r="D67" s="34">
        <f t="shared" ref="D67" si="3">(D28-D59)/D14</f>
        <v>0.23190987035579672</v>
      </c>
    </row>
    <row r="68" spans="1:4" outlineLevel="1">
      <c r="A68" s="10" t="s">
        <v>192</v>
      </c>
      <c r="B68" s="34">
        <f t="shared" si="2"/>
        <v>0.25247397836230323</v>
      </c>
      <c r="C68" s="34">
        <f t="shared" si="2"/>
        <v>0.25092016176671061</v>
      </c>
      <c r="D68" s="34">
        <f t="shared" ref="D68" si="4">(D29-D60)/D15</f>
        <v>0.24573610521849809</v>
      </c>
    </row>
    <row r="69" spans="1:4" outlineLevel="1">
      <c r="A69" s="10" t="s">
        <v>3</v>
      </c>
      <c r="B69" s="34">
        <f t="shared" si="2"/>
        <v>0.23212220802142292</v>
      </c>
      <c r="C69" s="34">
        <f t="shared" si="2"/>
        <v>0.23353593932972733</v>
      </c>
      <c r="D69" s="34">
        <f t="shared" ref="D69" si="5">(D30-D61)/D16</f>
        <v>0.22370671227020095</v>
      </c>
    </row>
    <row r="70" spans="1:4" outlineLevel="1">
      <c r="A70" s="10" t="s">
        <v>194</v>
      </c>
      <c r="B70" s="34">
        <f t="shared" si="2"/>
        <v>0.15467593830792548</v>
      </c>
      <c r="C70" s="34">
        <f t="shared" si="2"/>
        <v>0.15753197143331674</v>
      </c>
      <c r="D70" s="34">
        <f t="shared" ref="D70" si="6">(D31-D62)/D17</f>
        <v>0.16586417535034137</v>
      </c>
    </row>
    <row r="71" spans="1:4" outlineLevel="1">
      <c r="A71" s="9"/>
      <c r="B71" s="86"/>
    </row>
    <row r="72" spans="1:4">
      <c r="A72" s="85" t="s">
        <v>38</v>
      </c>
      <c r="B72" s="249">
        <f>+B64/B19</f>
        <v>0.21977046921882479</v>
      </c>
      <c r="C72" s="249">
        <f>+C64/C19</f>
        <v>0.22162683640405609</v>
      </c>
      <c r="D72" s="249">
        <f>+D64/D19</f>
        <v>0.21856085431203978</v>
      </c>
    </row>
    <row r="73" spans="1:4">
      <c r="A73" s="9"/>
      <c r="B73" s="37"/>
    </row>
    <row r="74" spans="1:4">
      <c r="A74" s="9" t="s">
        <v>78</v>
      </c>
      <c r="B74" s="364">
        <v>1214.0999999999999</v>
      </c>
      <c r="C74" s="364">
        <v>1213.5</v>
      </c>
      <c r="D74" s="364">
        <v>1214.7</v>
      </c>
    </row>
    <row r="75" spans="1:4">
      <c r="A75" s="9" t="s">
        <v>86</v>
      </c>
      <c r="B75" s="364">
        <v>1215.8</v>
      </c>
      <c r="C75" s="364">
        <v>1215.3</v>
      </c>
      <c r="D75" s="364">
        <v>1215.8</v>
      </c>
    </row>
    <row r="77" spans="1:4" ht="14.25">
      <c r="A77" s="432" t="s">
        <v>349</v>
      </c>
    </row>
    <row r="78" spans="1:4">
      <c r="A78" s="74"/>
    </row>
    <row r="79" spans="1:4">
      <c r="A79" s="17"/>
    </row>
    <row r="80" spans="1:4">
      <c r="A80" s="17"/>
    </row>
    <row r="81" spans="1:1">
      <c r="A81" s="17"/>
    </row>
    <row r="82" spans="1:1">
      <c r="A82" s="17"/>
    </row>
    <row r="83" spans="1:1">
      <c r="A83" s="17"/>
    </row>
    <row r="84" spans="1:1">
      <c r="A84" s="4"/>
    </row>
    <row r="85" spans="1:1">
      <c r="A85" s="17"/>
    </row>
    <row r="86" spans="1:1">
      <c r="A86" s="242"/>
    </row>
    <row r="87" spans="1:1">
      <c r="A87" s="4"/>
    </row>
    <row r="88" spans="1:1">
      <c r="A88" s="4"/>
    </row>
    <row r="89" spans="1:1">
      <c r="A89" s="17"/>
    </row>
    <row r="90" spans="1:1">
      <c r="A90" s="242"/>
    </row>
  </sheetData>
  <dataConsolidate/>
  <phoneticPr fontId="6" type="noConversion"/>
  <pageMargins left="0.70866141732283472" right="0.70866141732283472" top="0.74803149606299213" bottom="0.74803149606299213" header="0.31496062992125984" footer="0.31496062992125984"/>
  <pageSetup paperSize="9" scale="76"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98"/>
  <sheetViews>
    <sheetView showGridLines="0" zoomScaleSheetLayoutView="75" workbookViewId="0"/>
  </sheetViews>
  <sheetFormatPr defaultColWidth="9.140625" defaultRowHeight="12.75"/>
  <cols>
    <col min="1" max="1" width="49.7109375" style="4" customWidth="1"/>
    <col min="2" max="4" width="9.7109375" style="4" customWidth="1"/>
    <col min="5" max="16384" width="9.140625" style="4"/>
  </cols>
  <sheetData>
    <row r="1" spans="1:4" s="147" customFormat="1">
      <c r="A1" s="104" t="s">
        <v>11</v>
      </c>
      <c r="B1" s="117"/>
      <c r="C1" s="117"/>
      <c r="D1" s="444"/>
    </row>
    <row r="2" spans="1:4" s="147" customFormat="1">
      <c r="A2" s="104" t="s">
        <v>53</v>
      </c>
      <c r="B2" s="117"/>
      <c r="C2" s="117"/>
      <c r="D2" s="444"/>
    </row>
    <row r="3" spans="1:4" s="74" customFormat="1">
      <c r="A3" s="108"/>
      <c r="B3" s="109" t="s">
        <v>26</v>
      </c>
      <c r="C3" s="109" t="s">
        <v>26</v>
      </c>
      <c r="D3" s="445" t="s">
        <v>26</v>
      </c>
    </row>
    <row r="4" spans="1:4" s="74" customFormat="1" ht="14.25">
      <c r="A4" s="110" t="s">
        <v>1</v>
      </c>
      <c r="B4" s="109" t="s">
        <v>318</v>
      </c>
      <c r="C4" s="109">
        <v>2018</v>
      </c>
      <c r="D4" s="445">
        <v>2019</v>
      </c>
    </row>
    <row r="5" spans="1:4" s="39" customFormat="1">
      <c r="A5" s="19" t="s">
        <v>18</v>
      </c>
      <c r="B5" s="386">
        <v>35151</v>
      </c>
      <c r="C5" s="386">
        <v>30025</v>
      </c>
      <c r="D5" s="447">
        <v>36549</v>
      </c>
    </row>
    <row r="6" spans="1:4" s="39" customFormat="1">
      <c r="A6" s="19" t="s">
        <v>44</v>
      </c>
      <c r="B6" s="387">
        <v>2934</v>
      </c>
      <c r="C6" s="387">
        <v>2288</v>
      </c>
      <c r="D6" s="447">
        <v>2883</v>
      </c>
    </row>
    <row r="7" spans="1:4" s="39" customFormat="1">
      <c r="A7" s="19" t="s">
        <v>45</v>
      </c>
      <c r="B7" s="387">
        <v>9523</v>
      </c>
      <c r="C7" s="387">
        <v>8099</v>
      </c>
      <c r="D7" s="447">
        <v>11553</v>
      </c>
    </row>
    <row r="8" spans="1:4">
      <c r="A8" s="19" t="s">
        <v>84</v>
      </c>
      <c r="B8" s="387">
        <v>2098</v>
      </c>
      <c r="C8" s="387">
        <v>901</v>
      </c>
      <c r="D8" s="442">
        <v>1795</v>
      </c>
    </row>
    <row r="9" spans="1:4" s="39" customFormat="1">
      <c r="A9" s="21" t="s">
        <v>19</v>
      </c>
      <c r="B9" s="388">
        <v>1537</v>
      </c>
      <c r="C9" s="388">
        <v>1619</v>
      </c>
      <c r="D9" s="307">
        <v>1449</v>
      </c>
    </row>
    <row r="10" spans="1:4" s="39" customFormat="1">
      <c r="A10" s="23" t="s">
        <v>41</v>
      </c>
      <c r="B10" s="389">
        <f>SUM(B5:B9)</f>
        <v>51243</v>
      </c>
      <c r="C10" s="389">
        <f>SUM(C5:C9)</f>
        <v>42932</v>
      </c>
      <c r="D10" s="309">
        <f>SUM(D5:D9)</f>
        <v>54229</v>
      </c>
    </row>
    <row r="11" spans="1:4" s="39" customFormat="1">
      <c r="A11" s="19" t="s">
        <v>12</v>
      </c>
      <c r="B11" s="387">
        <v>18810</v>
      </c>
      <c r="C11" s="387">
        <v>12718</v>
      </c>
      <c r="D11" s="447">
        <v>14501</v>
      </c>
    </row>
    <row r="12" spans="1:4" s="39" customFormat="1">
      <c r="A12" s="19" t="s">
        <v>20</v>
      </c>
      <c r="B12" s="387">
        <v>29994</v>
      </c>
      <c r="C12" s="387">
        <v>24503</v>
      </c>
      <c r="D12" s="447">
        <v>27861</v>
      </c>
    </row>
    <row r="13" spans="1:4" s="39" customFormat="1">
      <c r="A13" s="19" t="s">
        <v>46</v>
      </c>
      <c r="B13" s="387">
        <v>1295</v>
      </c>
      <c r="C13" s="387">
        <v>102</v>
      </c>
      <c r="D13" s="447">
        <v>125</v>
      </c>
    </row>
    <row r="14" spans="1:4" s="39" customFormat="1">
      <c r="A14" s="19" t="s">
        <v>21</v>
      </c>
      <c r="B14" s="387">
        <v>24496</v>
      </c>
      <c r="C14" s="387">
        <v>16414</v>
      </c>
      <c r="D14" s="442">
        <v>15005</v>
      </c>
    </row>
    <row r="15" spans="1:4" s="39" customFormat="1">
      <c r="A15" s="21" t="s">
        <v>22</v>
      </c>
      <c r="B15" s="388">
        <v>193</v>
      </c>
      <c r="C15" s="388">
        <v>1</v>
      </c>
      <c r="D15" s="307">
        <v>1</v>
      </c>
    </row>
    <row r="16" spans="1:4" s="39" customFormat="1">
      <c r="A16" s="25" t="s">
        <v>42</v>
      </c>
      <c r="B16" s="390">
        <f>SUM(B11:B15)</f>
        <v>74788</v>
      </c>
      <c r="C16" s="390">
        <f>SUM(C11:C15)</f>
        <v>53738</v>
      </c>
      <c r="D16" s="311">
        <f>SUM(D11:D15)</f>
        <v>57493</v>
      </c>
    </row>
    <row r="17" spans="1:4" s="39" customFormat="1">
      <c r="A17" s="23" t="s">
        <v>43</v>
      </c>
      <c r="B17" s="389">
        <f>+B10+B16</f>
        <v>126031</v>
      </c>
      <c r="C17" s="389">
        <f>+C10+C16</f>
        <v>96670</v>
      </c>
      <c r="D17" s="446">
        <f>+D10+D16</f>
        <v>111722</v>
      </c>
    </row>
    <row r="18" spans="1:4" s="39" customFormat="1">
      <c r="A18" s="19"/>
      <c r="B18" s="391"/>
      <c r="C18" s="391"/>
      <c r="D18" s="443"/>
    </row>
    <row r="19" spans="1:4" s="39" customFormat="1">
      <c r="A19" s="19" t="s">
        <v>92</v>
      </c>
      <c r="B19" s="387">
        <v>60517</v>
      </c>
      <c r="C19" s="387">
        <v>42425</v>
      </c>
      <c r="D19" s="442">
        <v>53231</v>
      </c>
    </row>
    <row r="20" spans="1:4" s="39" customFormat="1" collapsed="1">
      <c r="A20" s="21" t="s">
        <v>89</v>
      </c>
      <c r="B20" s="388">
        <v>84</v>
      </c>
      <c r="C20" s="388">
        <v>47</v>
      </c>
      <c r="D20" s="307">
        <v>59</v>
      </c>
    </row>
    <row r="21" spans="1:4" s="39" customFormat="1">
      <c r="A21" s="23" t="s">
        <v>47</v>
      </c>
      <c r="B21" s="389">
        <f>SUM(B19:B20)</f>
        <v>60601</v>
      </c>
      <c r="C21" s="389">
        <f>SUM(C19:C20)</f>
        <v>42472</v>
      </c>
      <c r="D21" s="309">
        <f>SUM(D19:D20)</f>
        <v>53290</v>
      </c>
    </row>
    <row r="22" spans="1:4" s="39" customFormat="1">
      <c r="A22" s="19" t="s">
        <v>94</v>
      </c>
      <c r="B22" s="387">
        <v>23635</v>
      </c>
      <c r="C22" s="387">
        <v>14415</v>
      </c>
      <c r="D22" s="442">
        <v>20400</v>
      </c>
    </row>
    <row r="23" spans="1:4" s="39" customFormat="1">
      <c r="A23" s="19" t="s">
        <v>48</v>
      </c>
      <c r="B23" s="387">
        <v>3034</v>
      </c>
      <c r="C23" s="387">
        <v>2837</v>
      </c>
      <c r="D23" s="442">
        <v>3488</v>
      </c>
    </row>
    <row r="24" spans="1:4" s="39" customFormat="1">
      <c r="A24" s="19" t="s">
        <v>23</v>
      </c>
      <c r="B24" s="392">
        <v>1720</v>
      </c>
      <c r="C24" s="392">
        <v>1282</v>
      </c>
      <c r="D24" s="442">
        <v>1410</v>
      </c>
    </row>
    <row r="25" spans="1:4" s="39" customFormat="1">
      <c r="A25" s="21" t="s">
        <v>85</v>
      </c>
      <c r="B25" s="393">
        <v>438</v>
      </c>
      <c r="C25" s="393">
        <v>619</v>
      </c>
      <c r="D25" s="316">
        <v>702</v>
      </c>
    </row>
    <row r="26" spans="1:4" s="39" customFormat="1">
      <c r="A26" s="23" t="s">
        <v>49</v>
      </c>
      <c r="B26" s="389">
        <f>SUM(B22:B25)</f>
        <v>28827</v>
      </c>
      <c r="C26" s="389">
        <f>SUM(C22:C25)</f>
        <v>19153</v>
      </c>
      <c r="D26" s="309">
        <f>SUM(D22:D25)</f>
        <v>26000</v>
      </c>
    </row>
    <row r="27" spans="1:4" s="39" customFormat="1">
      <c r="A27" s="19" t="s">
        <v>94</v>
      </c>
      <c r="B27" s="387">
        <v>1513</v>
      </c>
      <c r="C27" s="387">
        <v>5966</v>
      </c>
      <c r="D27" s="442">
        <v>3255</v>
      </c>
    </row>
    <row r="28" spans="1:4" s="39" customFormat="1">
      <c r="A28" s="19" t="s">
        <v>83</v>
      </c>
      <c r="B28" s="387">
        <v>33008</v>
      </c>
      <c r="C28" s="387">
        <v>27477</v>
      </c>
      <c r="D28" s="442">
        <v>27564</v>
      </c>
    </row>
    <row r="29" spans="1:4" s="39" customFormat="1">
      <c r="A29" s="19" t="s">
        <v>24</v>
      </c>
      <c r="B29" s="387">
        <v>2026</v>
      </c>
      <c r="C29" s="387">
        <v>1602</v>
      </c>
      <c r="D29" s="442">
        <v>1613</v>
      </c>
    </row>
    <row r="30" spans="1:4" s="39" customFormat="1" ht="25.5">
      <c r="A30" s="21" t="s">
        <v>51</v>
      </c>
      <c r="B30" s="388">
        <v>56</v>
      </c>
      <c r="C30" s="507">
        <v>0</v>
      </c>
      <c r="D30" s="508">
        <v>0</v>
      </c>
    </row>
    <row r="31" spans="1:4" s="39" customFormat="1">
      <c r="A31" s="25" t="s">
        <v>50</v>
      </c>
      <c r="B31" s="390">
        <f>SUM(B27:B30)</f>
        <v>36603</v>
      </c>
      <c r="C31" s="390">
        <f>SUM(C27:C30)</f>
        <v>35045</v>
      </c>
      <c r="D31" s="311">
        <f>SUM(D27:D30)</f>
        <v>32432</v>
      </c>
    </row>
    <row r="32" spans="1:4" s="39" customFormat="1" ht="15" customHeight="1">
      <c r="A32" s="23" t="s">
        <v>52</v>
      </c>
      <c r="B32" s="389">
        <f>+B21+B26+B31</f>
        <v>126031</v>
      </c>
      <c r="C32" s="389">
        <f>+C21+C26+C31</f>
        <v>96670</v>
      </c>
      <c r="D32" s="446">
        <f>+D21+D26+D31</f>
        <v>111722</v>
      </c>
    </row>
    <row r="33" spans="1:4" s="39" customFormat="1" ht="15" customHeight="1">
      <c r="A33" s="23"/>
      <c r="B33" s="24"/>
      <c r="C33" s="24"/>
      <c r="D33" s="443"/>
    </row>
    <row r="34" spans="1:4" s="39" customFormat="1" ht="15" customHeight="1">
      <c r="A34" s="84"/>
      <c r="B34" s="24"/>
      <c r="C34" s="24"/>
      <c r="D34" s="443"/>
    </row>
    <row r="35" spans="1:4" s="39" customFormat="1" ht="15" customHeight="1">
      <c r="A35" s="23" t="s">
        <v>180</v>
      </c>
      <c r="B35" s="24"/>
      <c r="C35" s="24"/>
      <c r="D35" s="443"/>
    </row>
    <row r="36" spans="1:4" s="39" customFormat="1" ht="15" customHeight="1">
      <c r="A36" s="19" t="s">
        <v>178</v>
      </c>
      <c r="B36" s="20">
        <f>B17</f>
        <v>126031</v>
      </c>
      <c r="C36" s="20">
        <f>C17</f>
        <v>96670</v>
      </c>
      <c r="D36" s="447">
        <f>D17</f>
        <v>111722</v>
      </c>
    </row>
    <row r="37" spans="1:4" s="39" customFormat="1" ht="15" customHeight="1">
      <c r="A37" s="19" t="s">
        <v>25</v>
      </c>
      <c r="B37" s="20">
        <f>-(B24+B25+B28+B29)</f>
        <v>-37192</v>
      </c>
      <c r="C37" s="20">
        <f>-(C24+C25+C28+C29)</f>
        <v>-30980</v>
      </c>
      <c r="D37" s="447">
        <f>-(D24+D25+D28+D29)</f>
        <v>-31289</v>
      </c>
    </row>
    <row r="38" spans="1:4" s="39" customFormat="1" ht="15" customHeight="1">
      <c r="A38" s="25" t="s">
        <v>179</v>
      </c>
      <c r="B38" s="26">
        <f>B36+B37</f>
        <v>88839</v>
      </c>
      <c r="C38" s="26">
        <f>C36+C37</f>
        <v>65690</v>
      </c>
      <c r="D38" s="448">
        <f>D36+D37</f>
        <v>80433</v>
      </c>
    </row>
    <row r="39" spans="1:4" s="39" customFormat="1" ht="15" customHeight="1">
      <c r="A39" s="19" t="s">
        <v>197</v>
      </c>
      <c r="B39" s="266">
        <v>82229</v>
      </c>
      <c r="C39" s="266">
        <v>64945</v>
      </c>
      <c r="D39" s="461">
        <v>72732</v>
      </c>
    </row>
    <row r="40" spans="1:4" s="39" customFormat="1" ht="15" customHeight="1">
      <c r="A40" s="19"/>
      <c r="B40" s="20"/>
      <c r="C40" s="20"/>
      <c r="D40" s="443"/>
    </row>
    <row r="41" spans="1:4" s="39" customFormat="1" ht="15" customHeight="1">
      <c r="A41" s="23" t="s">
        <v>181</v>
      </c>
      <c r="B41" s="20"/>
      <c r="C41" s="20"/>
      <c r="D41" s="443"/>
    </row>
    <row r="42" spans="1:4" s="39" customFormat="1" ht="15" customHeight="1">
      <c r="A42" s="19" t="s">
        <v>147</v>
      </c>
      <c r="B42" s="20">
        <f>-(B22+B23+B27)</f>
        <v>-28182</v>
      </c>
      <c r="C42" s="20">
        <f>-(C22+C23+C27)</f>
        <v>-23218</v>
      </c>
      <c r="D42" s="447">
        <f>-(D22+D23+D27)</f>
        <v>-27143</v>
      </c>
    </row>
    <row r="43" spans="1:4" s="39" customFormat="1" ht="15" customHeight="1">
      <c r="A43" s="19" t="s">
        <v>175</v>
      </c>
      <c r="B43" s="20">
        <v>-75</v>
      </c>
      <c r="C43" s="20">
        <v>0</v>
      </c>
      <c r="D43" s="447">
        <v>0</v>
      </c>
    </row>
    <row r="44" spans="1:4" s="39" customFormat="1" ht="15" customHeight="1">
      <c r="A44" s="19" t="s">
        <v>177</v>
      </c>
      <c r="B44" s="20">
        <f>+B13+B14</f>
        <v>25791</v>
      </c>
      <c r="C44" s="20">
        <f>+C13+C14</f>
        <v>16516</v>
      </c>
      <c r="D44" s="447">
        <f>+D13+D14</f>
        <v>15130</v>
      </c>
    </row>
    <row r="45" spans="1:4" s="39" customFormat="1">
      <c r="A45" s="25" t="s">
        <v>176</v>
      </c>
      <c r="B45" s="26">
        <f>B42+B43+B44</f>
        <v>-2466</v>
      </c>
      <c r="C45" s="26">
        <f>C42+C43+C44</f>
        <v>-6702</v>
      </c>
      <c r="D45" s="448">
        <f>D42+D43+D44</f>
        <v>-12013</v>
      </c>
    </row>
    <row r="46" spans="1:4" s="39" customFormat="1" ht="27.75" customHeight="1">
      <c r="A46" s="433" t="s">
        <v>351</v>
      </c>
      <c r="B46" s="27"/>
      <c r="C46" s="27"/>
    </row>
    <row r="47" spans="1:4" s="39" customFormat="1">
      <c r="B47" s="27"/>
      <c r="C47" s="27"/>
    </row>
    <row r="48" spans="1:4" s="39" customFormat="1">
      <c r="A48" s="41"/>
      <c r="B48" s="38"/>
      <c r="C48" s="38"/>
    </row>
    <row r="49" spans="1:4">
      <c r="A49" s="7"/>
      <c r="B49" s="76"/>
      <c r="C49" s="76"/>
      <c r="D49" s="40"/>
    </row>
    <row r="50" spans="1:4">
      <c r="A50" s="45"/>
      <c r="B50" s="47"/>
      <c r="C50" s="47"/>
      <c r="D50" s="47"/>
    </row>
    <row r="51" spans="1:4">
      <c r="A51" s="46"/>
      <c r="B51" s="48"/>
      <c r="C51" s="502"/>
      <c r="D51" s="48"/>
    </row>
    <row r="52" spans="1:4" collapsed="1">
      <c r="A52" s="46"/>
      <c r="B52" s="48"/>
      <c r="C52" s="48"/>
      <c r="D52" s="48"/>
    </row>
    <row r="53" spans="1:4">
      <c r="A53" s="46"/>
      <c r="B53" s="48"/>
      <c r="C53" s="48"/>
      <c r="D53" s="48"/>
    </row>
    <row r="54" spans="1:4">
      <c r="A54" s="46"/>
      <c r="B54" s="48"/>
      <c r="C54" s="48"/>
      <c r="D54" s="48"/>
    </row>
    <row r="55" spans="1:4" hidden="1">
      <c r="A55" s="46"/>
      <c r="B55" s="48"/>
      <c r="C55" s="48"/>
      <c r="D55" s="48"/>
    </row>
    <row r="56" spans="1:4" hidden="1">
      <c r="A56" s="45"/>
      <c r="B56" s="49"/>
      <c r="C56" s="49"/>
      <c r="D56" s="49"/>
    </row>
    <row r="57" spans="1:4" hidden="1">
      <c r="A57" s="46"/>
      <c r="B57" s="50"/>
      <c r="C57" s="50"/>
      <c r="D57" s="50"/>
    </row>
    <row r="58" spans="1:4" hidden="1">
      <c r="A58" s="51"/>
      <c r="B58" s="43"/>
      <c r="C58" s="43"/>
      <c r="D58" s="43"/>
    </row>
    <row r="59" spans="1:4" hidden="1">
      <c r="A59" s="40"/>
      <c r="B59" s="43"/>
      <c r="C59" s="43"/>
      <c r="D59" s="43"/>
    </row>
    <row r="60" spans="1:4" s="14" customFormat="1" collapsed="1">
      <c r="A60" s="40"/>
      <c r="B60" s="43"/>
      <c r="C60" s="43"/>
      <c r="D60" s="43"/>
    </row>
    <row r="61" spans="1:4" s="14" customFormat="1">
      <c r="A61" s="40"/>
      <c r="B61" s="43"/>
      <c r="C61" s="43"/>
      <c r="D61" s="43"/>
    </row>
    <row r="62" spans="1:4" s="14" customFormat="1">
      <c r="A62" s="7"/>
      <c r="B62" s="43"/>
      <c r="C62" s="43"/>
      <c r="D62" s="43"/>
    </row>
    <row r="63" spans="1:4" s="14" customFormat="1" hidden="1">
      <c r="A63" s="51"/>
      <c r="B63" s="44"/>
      <c r="C63" s="44"/>
      <c r="D63" s="44"/>
    </row>
    <row r="64" spans="1:4" s="14" customFormat="1" hidden="1">
      <c r="A64" s="40"/>
      <c r="B64" s="43"/>
      <c r="C64" s="43"/>
      <c r="D64" s="43"/>
    </row>
    <row r="65" spans="1:4" s="14" customFormat="1" hidden="1">
      <c r="A65" s="40"/>
      <c r="B65" s="52"/>
      <c r="C65" s="52"/>
      <c r="D65" s="52"/>
    </row>
    <row r="66" spans="1:4" s="42" customFormat="1" hidden="1">
      <c r="A66" s="40"/>
      <c r="B66" s="43"/>
      <c r="C66" s="43"/>
      <c r="D66" s="43"/>
    </row>
    <row r="67" spans="1:4" hidden="1">
      <c r="A67" s="51"/>
      <c r="B67" s="44"/>
      <c r="C67" s="44"/>
      <c r="D67" s="44"/>
    </row>
    <row r="68" spans="1:4" hidden="1">
      <c r="A68" s="40"/>
      <c r="B68" s="43"/>
      <c r="C68" s="43"/>
      <c r="D68" s="43"/>
    </row>
    <row r="69" spans="1:4" hidden="1">
      <c r="A69" s="6"/>
      <c r="B69" s="6"/>
      <c r="C69" s="6"/>
      <c r="D69" s="6"/>
    </row>
    <row r="70" spans="1:4" hidden="1">
      <c r="A70" s="6"/>
      <c r="B70" s="6"/>
      <c r="C70" s="6"/>
      <c r="D70" s="6"/>
    </row>
    <row r="71" spans="1:4" collapsed="1">
      <c r="A71" s="6"/>
      <c r="B71" s="6"/>
      <c r="C71" s="6"/>
      <c r="D71" s="6"/>
    </row>
    <row r="72" spans="1:4">
      <c r="A72" s="51"/>
      <c r="B72" s="76"/>
      <c r="C72" s="76"/>
      <c r="D72" s="40"/>
    </row>
    <row r="73" spans="1:4">
      <c r="A73" s="54"/>
    </row>
    <row r="74" spans="1:4" hidden="1">
      <c r="A74" s="55"/>
    </row>
    <row r="75" spans="1:4" hidden="1">
      <c r="A75" s="55"/>
    </row>
    <row r="76" spans="1:4" s="13" customFormat="1" hidden="1">
      <c r="A76" s="55"/>
    </row>
    <row r="77" spans="1:4" hidden="1">
      <c r="A77" s="40"/>
      <c r="B77" s="76"/>
      <c r="C77" s="76"/>
      <c r="D77" s="40"/>
    </row>
    <row r="78" spans="1:4" hidden="1">
      <c r="A78" s="40"/>
      <c r="B78" s="43"/>
      <c r="C78" s="43"/>
      <c r="D78" s="43"/>
    </row>
    <row r="79" spans="1:4" collapsed="1">
      <c r="A79" s="51"/>
      <c r="B79" s="44"/>
      <c r="C79" s="44"/>
      <c r="D79" s="44"/>
    </row>
    <row r="80" spans="1:4">
      <c r="A80" s="45"/>
      <c r="B80" s="47"/>
      <c r="C80" s="47"/>
      <c r="D80" s="47"/>
    </row>
    <row r="81" spans="1:4">
      <c r="A81" s="46"/>
      <c r="B81" s="48"/>
      <c r="C81" s="48"/>
      <c r="D81" s="48"/>
    </row>
    <row r="82" spans="1:4">
      <c r="A82" s="46"/>
      <c r="B82" s="48"/>
      <c r="C82" s="48"/>
      <c r="D82" s="48"/>
    </row>
    <row r="83" spans="1:4">
      <c r="A83" s="46"/>
      <c r="B83" s="48"/>
      <c r="C83" s="48"/>
      <c r="D83" s="48"/>
    </row>
    <row r="84" spans="1:4">
      <c r="A84" s="46"/>
      <c r="B84" s="48"/>
      <c r="C84" s="48"/>
      <c r="D84" s="48"/>
    </row>
    <row r="85" spans="1:4">
      <c r="A85" s="53"/>
      <c r="B85" s="53"/>
      <c r="C85" s="53"/>
      <c r="D85" s="53"/>
    </row>
    <row r="86" spans="1:4">
      <c r="A86" s="45"/>
      <c r="B86" s="49"/>
      <c r="C86" s="49"/>
      <c r="D86" s="49"/>
    </row>
    <row r="88" spans="1:4">
      <c r="A88" s="40"/>
      <c r="B88" s="76"/>
      <c r="C88" s="76"/>
      <c r="D88" s="40"/>
    </row>
    <row r="90" spans="1:4">
      <c r="A90" s="51"/>
      <c r="B90" s="76"/>
      <c r="C90" s="76"/>
      <c r="D90" s="40"/>
    </row>
    <row r="91" spans="1:4">
      <c r="A91" s="40"/>
      <c r="B91" s="43"/>
      <c r="C91" s="43"/>
      <c r="D91" s="43"/>
    </row>
    <row r="92" spans="1:4">
      <c r="A92" s="40"/>
      <c r="B92" s="43"/>
      <c r="C92" s="43"/>
      <c r="D92" s="43"/>
    </row>
    <row r="93" spans="1:4">
      <c r="A93" s="40"/>
      <c r="B93" s="43"/>
      <c r="C93" s="43"/>
      <c r="D93" s="43"/>
    </row>
    <row r="94" spans="1:4">
      <c r="A94" s="40"/>
      <c r="B94" s="43"/>
      <c r="C94" s="43"/>
      <c r="D94" s="43"/>
    </row>
    <row r="95" spans="1:4">
      <c r="A95" s="40"/>
      <c r="B95" s="43"/>
      <c r="C95" s="43"/>
      <c r="D95" s="43"/>
    </row>
    <row r="96" spans="1:4">
      <c r="A96" s="51"/>
      <c r="B96" s="44"/>
      <c r="C96" s="44"/>
      <c r="D96" s="44"/>
    </row>
    <row r="97" spans="1:4">
      <c r="A97" s="40"/>
      <c r="B97" s="43"/>
      <c r="C97" s="43"/>
      <c r="D97" s="43"/>
    </row>
    <row r="98" spans="1:4">
      <c r="A98" s="40"/>
      <c r="B98" s="43"/>
      <c r="C98" s="43"/>
      <c r="D98" s="43"/>
    </row>
  </sheetData>
  <phoneticPr fontId="6"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1249"/>
  <sheetViews>
    <sheetView showGridLines="0" zoomScaleNormal="100"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cols>
    <col min="1" max="1" width="48.140625" style="142" customWidth="1"/>
    <col min="2" max="2" width="9.7109375" style="142" customWidth="1"/>
    <col min="3" max="16384" width="9.140625" style="142"/>
  </cols>
  <sheetData>
    <row r="1" spans="1:4" s="244" customFormat="1">
      <c r="A1" s="115" t="s">
        <v>0</v>
      </c>
      <c r="B1" s="146"/>
      <c r="C1" s="146"/>
      <c r="D1" s="146"/>
    </row>
    <row r="2" spans="1:4" s="244" customFormat="1">
      <c r="A2" s="115" t="s">
        <v>198</v>
      </c>
      <c r="B2" s="146"/>
      <c r="C2" s="146"/>
      <c r="D2" s="146"/>
    </row>
    <row r="3" spans="1:4">
      <c r="A3" s="135"/>
      <c r="B3" s="120"/>
      <c r="C3" s="120"/>
      <c r="D3" s="120"/>
    </row>
    <row r="4" spans="1:4" ht="14.25">
      <c r="A4" s="136" t="s">
        <v>1</v>
      </c>
      <c r="B4" s="121" t="s">
        <v>317</v>
      </c>
      <c r="C4" s="121">
        <v>2018</v>
      </c>
      <c r="D4" s="121">
        <v>2019</v>
      </c>
    </row>
    <row r="5" spans="1:4">
      <c r="A5" s="123"/>
      <c r="B5" s="189"/>
    </row>
    <row r="6" spans="1:4">
      <c r="A6" s="123" t="s">
        <v>115</v>
      </c>
      <c r="B6" s="124"/>
    </row>
    <row r="7" spans="1:4">
      <c r="A7" s="122" t="s">
        <v>54</v>
      </c>
      <c r="B7" s="126">
        <v>24152</v>
      </c>
      <c r="C7" s="126">
        <v>24200</v>
      </c>
      <c r="D7" s="126">
        <v>21897</v>
      </c>
    </row>
    <row r="8" spans="1:4">
      <c r="A8" s="122" t="s">
        <v>57</v>
      </c>
      <c r="B8" s="126">
        <v>5110</v>
      </c>
      <c r="C8" s="126">
        <v>3922</v>
      </c>
      <c r="D8" s="126">
        <v>4700</v>
      </c>
    </row>
    <row r="9" spans="1:4">
      <c r="A9" s="137" t="s">
        <v>116</v>
      </c>
      <c r="B9" s="127">
        <v>-75</v>
      </c>
      <c r="C9" s="127">
        <v>322</v>
      </c>
      <c r="D9" s="127">
        <v>99</v>
      </c>
    </row>
    <row r="10" spans="1:4">
      <c r="A10" s="123" t="s">
        <v>63</v>
      </c>
      <c r="B10" s="128">
        <f>SUM(B7:B9)</f>
        <v>29187</v>
      </c>
      <c r="C10" s="128">
        <f>SUM(C7:C9)</f>
        <v>28444</v>
      </c>
      <c r="D10" s="128">
        <f>SUM(D7:D9)</f>
        <v>26696</v>
      </c>
    </row>
    <row r="11" spans="1:4">
      <c r="A11" s="138"/>
      <c r="B11" s="129"/>
    </row>
    <row r="12" spans="1:4" ht="14.25" customHeight="1">
      <c r="A12" s="122" t="s">
        <v>117</v>
      </c>
      <c r="B12" s="126">
        <v>329</v>
      </c>
      <c r="C12" s="126">
        <v>-675</v>
      </c>
      <c r="D12" s="126">
        <v>-610</v>
      </c>
    </row>
    <row r="13" spans="1:4">
      <c r="A13" s="122" t="s">
        <v>170</v>
      </c>
      <c r="B13" s="126">
        <v>-1280</v>
      </c>
      <c r="C13" s="126">
        <v>-392</v>
      </c>
      <c r="D13" s="126">
        <v>-376</v>
      </c>
    </row>
    <row r="14" spans="1:4">
      <c r="A14" s="137" t="s">
        <v>118</v>
      </c>
      <c r="B14" s="127">
        <v>-7306</v>
      </c>
      <c r="C14" s="127">
        <v>-5896</v>
      </c>
      <c r="D14" s="127">
        <v>-5501</v>
      </c>
    </row>
    <row r="15" spans="1:4">
      <c r="A15" s="123" t="s">
        <v>64</v>
      </c>
      <c r="B15" s="128">
        <f>SUM(B10:B14)</f>
        <v>20930</v>
      </c>
      <c r="C15" s="128">
        <f>SUM(C10:C14)</f>
        <v>21481</v>
      </c>
      <c r="D15" s="128">
        <f>SUM(D10:D14)</f>
        <v>20209</v>
      </c>
    </row>
    <row r="16" spans="1:4">
      <c r="A16" s="122" t="s">
        <v>65</v>
      </c>
      <c r="B16" s="126">
        <v>1398</v>
      </c>
      <c r="C16" s="126">
        <v>-3391</v>
      </c>
      <c r="D16" s="126">
        <v>-2971</v>
      </c>
    </row>
    <row r="17" spans="1:4">
      <c r="A17" s="368" t="s">
        <v>113</v>
      </c>
      <c r="B17" s="126">
        <v>-1412</v>
      </c>
      <c r="C17" s="126">
        <v>-1462</v>
      </c>
      <c r="D17" s="126">
        <v>-1140</v>
      </c>
    </row>
    <row r="18" spans="1:4">
      <c r="A18" s="369" t="s">
        <v>165</v>
      </c>
      <c r="B18" s="127">
        <v>464</v>
      </c>
      <c r="C18" s="127">
        <v>186</v>
      </c>
      <c r="D18" s="127">
        <v>53</v>
      </c>
    </row>
    <row r="19" spans="1:4">
      <c r="A19" s="123" t="s">
        <v>119</v>
      </c>
      <c r="B19" s="128">
        <f>B15+B16+B17+B18</f>
        <v>21380</v>
      </c>
      <c r="C19" s="128">
        <f>C15+C16+C17+C18</f>
        <v>16814</v>
      </c>
      <c r="D19" s="128">
        <f>D15+D16+D17+D18</f>
        <v>16151</v>
      </c>
    </row>
    <row r="20" spans="1:4">
      <c r="A20" s="138"/>
      <c r="B20" s="129"/>
    </row>
    <row r="21" spans="1:4">
      <c r="A21" s="29" t="s">
        <v>120</v>
      </c>
      <c r="B21" s="32"/>
    </row>
    <row r="22" spans="1:4">
      <c r="A22" s="122" t="s">
        <v>121</v>
      </c>
      <c r="B22" s="30">
        <v>-1742</v>
      </c>
      <c r="C22" s="30">
        <v>-2000</v>
      </c>
      <c r="D22" s="30">
        <v>-1662</v>
      </c>
    </row>
    <row r="23" spans="1:4">
      <c r="A23" s="122" t="s">
        <v>148</v>
      </c>
      <c r="B23" s="130">
        <v>179</v>
      </c>
      <c r="C23" s="142">
        <v>78</v>
      </c>
      <c r="D23" s="142">
        <v>718</v>
      </c>
    </row>
    <row r="24" spans="1:4">
      <c r="A24" s="122" t="s">
        <v>122</v>
      </c>
      <c r="B24" s="126">
        <v>-1021</v>
      </c>
      <c r="C24" s="142">
        <v>-846</v>
      </c>
      <c r="D24" s="142">
        <v>-1016</v>
      </c>
    </row>
    <row r="25" spans="1:4">
      <c r="A25" s="122" t="s">
        <v>123</v>
      </c>
      <c r="B25" s="32">
        <v>2</v>
      </c>
      <c r="C25" s="459">
        <v>0</v>
      </c>
      <c r="D25" s="459">
        <v>1</v>
      </c>
    </row>
    <row r="26" spans="1:4">
      <c r="A26" s="122" t="s">
        <v>135</v>
      </c>
      <c r="B26" s="32">
        <v>-520</v>
      </c>
      <c r="C26" s="459">
        <v>-1575</v>
      </c>
      <c r="D26" s="459">
        <v>-7706</v>
      </c>
    </row>
    <row r="27" spans="1:4">
      <c r="A27" s="122" t="s">
        <v>124</v>
      </c>
      <c r="B27" s="125">
        <v>1560</v>
      </c>
      <c r="C27" s="459">
        <v>166</v>
      </c>
      <c r="D27" s="509">
        <v>0</v>
      </c>
    </row>
    <row r="28" spans="1:4">
      <c r="A28" s="137" t="s">
        <v>125</v>
      </c>
      <c r="B28" s="127">
        <v>784</v>
      </c>
      <c r="C28" s="127">
        <v>-124</v>
      </c>
      <c r="D28" s="127">
        <v>-18</v>
      </c>
    </row>
    <row r="29" spans="1:4">
      <c r="A29" s="123" t="s">
        <v>126</v>
      </c>
      <c r="B29" s="128">
        <f>SUM(B22:B28)</f>
        <v>-758</v>
      </c>
      <c r="C29" s="128">
        <f>SUM(C22:C28)</f>
        <v>-4301</v>
      </c>
      <c r="D29" s="128">
        <f>SUM(D22:D28)</f>
        <v>-9683</v>
      </c>
    </row>
    <row r="30" spans="1:4">
      <c r="A30" s="123"/>
      <c r="B30" s="128"/>
    </row>
    <row r="31" spans="1:4">
      <c r="A31" s="123" t="s">
        <v>127</v>
      </c>
      <c r="B31" s="128"/>
    </row>
    <row r="32" spans="1:4">
      <c r="A32" s="122" t="s">
        <v>128</v>
      </c>
      <c r="B32" s="379">
        <v>-8252</v>
      </c>
      <c r="C32" s="142">
        <v>-8487</v>
      </c>
      <c r="D32" s="142">
        <v>-7653</v>
      </c>
    </row>
    <row r="33" spans="1:4">
      <c r="A33" s="122" t="s">
        <v>129</v>
      </c>
      <c r="B33" s="379">
        <v>-3</v>
      </c>
      <c r="C33" s="142">
        <v>-9</v>
      </c>
      <c r="D33" s="142">
        <v>-10</v>
      </c>
    </row>
    <row r="34" spans="1:4">
      <c r="A34" s="122" t="s">
        <v>343</v>
      </c>
      <c r="B34" s="379">
        <v>0</v>
      </c>
      <c r="C34" s="142">
        <v>-4002</v>
      </c>
      <c r="D34" s="509">
        <v>0</v>
      </c>
    </row>
    <row r="35" spans="1:4">
      <c r="A35" s="122" t="s">
        <v>130</v>
      </c>
      <c r="B35" s="125">
        <v>-19</v>
      </c>
      <c r="C35" s="459">
        <v>0</v>
      </c>
      <c r="D35" s="509">
        <v>0</v>
      </c>
    </row>
    <row r="36" spans="1:4">
      <c r="A36" s="122" t="s">
        <v>77</v>
      </c>
      <c r="B36" s="125">
        <v>0</v>
      </c>
      <c r="C36" s="459">
        <v>-9705</v>
      </c>
      <c r="D36" s="509">
        <v>0</v>
      </c>
    </row>
    <row r="37" spans="1:4">
      <c r="A37" s="122" t="s">
        <v>131</v>
      </c>
      <c r="B37" s="126">
        <v>-236</v>
      </c>
      <c r="C37" s="459">
        <v>-198</v>
      </c>
      <c r="D37" s="459">
        <v>1287</v>
      </c>
    </row>
    <row r="38" spans="1:4">
      <c r="A38" s="137" t="s">
        <v>132</v>
      </c>
      <c r="B38" s="127">
        <v>765</v>
      </c>
      <c r="C38" s="127">
        <v>800</v>
      </c>
      <c r="D38" s="127">
        <v>-1648</v>
      </c>
    </row>
    <row r="39" spans="1:4">
      <c r="A39" s="123" t="s">
        <v>133</v>
      </c>
      <c r="B39" s="128">
        <f>SUM(B32:B38)</f>
        <v>-7745</v>
      </c>
      <c r="C39" s="128">
        <f>SUM(C32:C38)</f>
        <v>-21601</v>
      </c>
      <c r="D39" s="128">
        <f>SUM(D32:D38)</f>
        <v>-8024</v>
      </c>
    </row>
    <row r="40" spans="1:4">
      <c r="A40" s="137"/>
      <c r="B40" s="127"/>
    </row>
    <row r="41" spans="1:4">
      <c r="A41" s="139" t="s">
        <v>134</v>
      </c>
      <c r="B41" s="131">
        <f>+B19+B29+B39</f>
        <v>12877</v>
      </c>
      <c r="C41" s="131">
        <f>+C19+C29+C39</f>
        <v>-9088</v>
      </c>
      <c r="D41" s="131">
        <f>+D19+D29+D39</f>
        <v>-1556</v>
      </c>
    </row>
    <row r="42" spans="1:4">
      <c r="A42" s="97"/>
      <c r="B42" s="97"/>
    </row>
    <row r="43" spans="1:4">
      <c r="A43" s="430" t="s">
        <v>352</v>
      </c>
      <c r="B43" s="97"/>
    </row>
    <row r="44" spans="1:4">
      <c r="A44" s="10"/>
      <c r="B44" s="97"/>
    </row>
    <row r="45" spans="1:4">
      <c r="A45" s="10"/>
      <c r="B45" s="97"/>
    </row>
    <row r="46" spans="1:4">
      <c r="A46" s="140"/>
    </row>
    <row r="47" spans="1:4">
      <c r="A47" s="140"/>
    </row>
    <row r="48" spans="1:4">
      <c r="A48" s="140"/>
    </row>
    <row r="49" spans="1:1">
      <c r="A49" s="140"/>
    </row>
    <row r="50" spans="1:1">
      <c r="A50" s="140"/>
    </row>
    <row r="51" spans="1:1">
      <c r="A51" s="141"/>
    </row>
    <row r="52" spans="1:1">
      <c r="A52" s="119"/>
    </row>
    <row r="53" spans="1:1">
      <c r="A53" s="119"/>
    </row>
    <row r="54" spans="1:1">
      <c r="A54" s="119"/>
    </row>
    <row r="55" spans="1:1">
      <c r="A55" s="119"/>
    </row>
    <row r="56" spans="1:1">
      <c r="A56" s="119"/>
    </row>
    <row r="57" spans="1:1">
      <c r="A57" s="119"/>
    </row>
    <row r="58" spans="1:1">
      <c r="A58" s="119"/>
    </row>
    <row r="59" spans="1:1">
      <c r="A59" s="119"/>
    </row>
    <row r="60" spans="1:1">
      <c r="A60" s="119"/>
    </row>
    <row r="61" spans="1:1">
      <c r="A61" s="119"/>
    </row>
    <row r="62" spans="1:1">
      <c r="A62" s="119"/>
    </row>
    <row r="63" spans="1:1">
      <c r="A63" s="119"/>
    </row>
    <row r="64" spans="1:1">
      <c r="A64" s="119"/>
    </row>
    <row r="65" spans="1:1">
      <c r="A65" s="119"/>
    </row>
    <row r="66" spans="1:1">
      <c r="A66" s="119"/>
    </row>
    <row r="67" spans="1:1">
      <c r="A67" s="119"/>
    </row>
    <row r="68" spans="1:1">
      <c r="A68" s="119"/>
    </row>
    <row r="69" spans="1:1">
      <c r="A69" s="119"/>
    </row>
    <row r="70" spans="1:1">
      <c r="A70" s="119"/>
    </row>
    <row r="71" spans="1:1">
      <c r="A71" s="119"/>
    </row>
    <row r="72" spans="1:1">
      <c r="A72" s="119"/>
    </row>
    <row r="73" spans="1:1">
      <c r="A73" s="119"/>
    </row>
    <row r="74" spans="1:1">
      <c r="A74" s="119"/>
    </row>
    <row r="75" spans="1:1">
      <c r="A75" s="119"/>
    </row>
    <row r="76" spans="1:1">
      <c r="A76" s="119"/>
    </row>
    <row r="77" spans="1:1">
      <c r="A77" s="119"/>
    </row>
    <row r="78" spans="1:1">
      <c r="A78" s="119"/>
    </row>
    <row r="79" spans="1:1">
      <c r="A79" s="119"/>
    </row>
    <row r="80" spans="1:1">
      <c r="A80" s="119"/>
    </row>
    <row r="81" spans="1:1">
      <c r="A81" s="119"/>
    </row>
    <row r="82" spans="1:1">
      <c r="A82" s="119"/>
    </row>
    <row r="83" spans="1:1">
      <c r="A83" s="119"/>
    </row>
    <row r="84" spans="1:1">
      <c r="A84" s="119"/>
    </row>
    <row r="85" spans="1:1">
      <c r="A85" s="119"/>
    </row>
    <row r="86" spans="1:1">
      <c r="A86" s="119"/>
    </row>
    <row r="87" spans="1:1">
      <c r="A87" s="119"/>
    </row>
    <row r="88" spans="1:1">
      <c r="A88" s="119"/>
    </row>
    <row r="89" spans="1:1">
      <c r="A89" s="119"/>
    </row>
    <row r="90" spans="1:1">
      <c r="A90" s="119"/>
    </row>
    <row r="91" spans="1:1">
      <c r="A91" s="119"/>
    </row>
    <row r="92" spans="1:1">
      <c r="A92" s="119"/>
    </row>
    <row r="93" spans="1:1">
      <c r="A93" s="119"/>
    </row>
    <row r="94" spans="1:1">
      <c r="A94" s="119"/>
    </row>
    <row r="95" spans="1:1">
      <c r="A95" s="119"/>
    </row>
    <row r="96" spans="1:1">
      <c r="A96" s="119"/>
    </row>
    <row r="97" spans="1:1">
      <c r="A97" s="119"/>
    </row>
    <row r="98" spans="1:1">
      <c r="A98" s="119"/>
    </row>
    <row r="99" spans="1:1">
      <c r="A99" s="119"/>
    </row>
    <row r="100" spans="1:1">
      <c r="A100" s="119"/>
    </row>
    <row r="101" spans="1:1">
      <c r="A101" s="119"/>
    </row>
    <row r="102" spans="1:1">
      <c r="A102" s="119"/>
    </row>
    <row r="103" spans="1:1">
      <c r="A103" s="119"/>
    </row>
    <row r="104" spans="1:1">
      <c r="A104" s="119"/>
    </row>
    <row r="105" spans="1:1">
      <c r="A105" s="119"/>
    </row>
    <row r="106" spans="1:1">
      <c r="A106" s="119"/>
    </row>
    <row r="107" spans="1:1">
      <c r="A107" s="119"/>
    </row>
    <row r="108" spans="1:1">
      <c r="A108" s="119"/>
    </row>
    <row r="109" spans="1:1">
      <c r="A109" s="119"/>
    </row>
    <row r="110" spans="1:1">
      <c r="A110" s="119"/>
    </row>
    <row r="111" spans="1:1">
      <c r="A111" s="119"/>
    </row>
    <row r="112" spans="1:1">
      <c r="A112" s="119"/>
    </row>
    <row r="113" spans="1:1">
      <c r="A113" s="119"/>
    </row>
    <row r="114" spans="1:1">
      <c r="A114" s="119"/>
    </row>
    <row r="115" spans="1:1">
      <c r="A115" s="119"/>
    </row>
    <row r="116" spans="1:1">
      <c r="A116" s="119"/>
    </row>
    <row r="117" spans="1:1">
      <c r="A117" s="119"/>
    </row>
    <row r="118" spans="1:1">
      <c r="A118" s="119"/>
    </row>
    <row r="119" spans="1:1">
      <c r="A119" s="119"/>
    </row>
    <row r="120" spans="1:1">
      <c r="A120" s="119"/>
    </row>
    <row r="121" spans="1:1">
      <c r="A121" s="119"/>
    </row>
    <row r="122" spans="1:1">
      <c r="A122" s="119"/>
    </row>
    <row r="123" spans="1:1">
      <c r="A123" s="119"/>
    </row>
    <row r="124" spans="1:1">
      <c r="A124" s="119"/>
    </row>
    <row r="125" spans="1:1">
      <c r="A125" s="119"/>
    </row>
    <row r="126" spans="1:1">
      <c r="A126" s="119"/>
    </row>
    <row r="127" spans="1:1">
      <c r="A127" s="119"/>
    </row>
    <row r="128" spans="1:1">
      <c r="A128" s="119"/>
    </row>
    <row r="129" spans="1:1">
      <c r="A129" s="119"/>
    </row>
    <row r="130" spans="1:1">
      <c r="A130" s="119"/>
    </row>
    <row r="131" spans="1:1">
      <c r="A131" s="119"/>
    </row>
    <row r="132" spans="1:1">
      <c r="A132" s="119"/>
    </row>
    <row r="133" spans="1:1">
      <c r="A133" s="119"/>
    </row>
    <row r="134" spans="1:1">
      <c r="A134" s="119"/>
    </row>
    <row r="135" spans="1:1">
      <c r="A135" s="119"/>
    </row>
    <row r="136" spans="1:1">
      <c r="A136" s="119"/>
    </row>
    <row r="137" spans="1:1">
      <c r="A137" s="119"/>
    </row>
    <row r="138" spans="1:1">
      <c r="A138" s="119"/>
    </row>
    <row r="139" spans="1:1">
      <c r="A139" s="119"/>
    </row>
    <row r="140" spans="1:1">
      <c r="A140" s="119"/>
    </row>
    <row r="141" spans="1:1">
      <c r="A141" s="119"/>
    </row>
    <row r="142" spans="1:1">
      <c r="A142" s="119"/>
    </row>
    <row r="143" spans="1:1">
      <c r="A143" s="119"/>
    </row>
    <row r="144" spans="1:1">
      <c r="A144" s="119"/>
    </row>
    <row r="145" spans="1:1">
      <c r="A145" s="119"/>
    </row>
    <row r="146" spans="1:1">
      <c r="A146" s="119"/>
    </row>
    <row r="147" spans="1:1">
      <c r="A147" s="119"/>
    </row>
    <row r="148" spans="1:1">
      <c r="A148" s="119"/>
    </row>
    <row r="149" spans="1:1">
      <c r="A149" s="119"/>
    </row>
    <row r="150" spans="1:1">
      <c r="A150" s="119"/>
    </row>
    <row r="151" spans="1:1">
      <c r="A151" s="119"/>
    </row>
    <row r="152" spans="1:1">
      <c r="A152" s="119"/>
    </row>
    <row r="153" spans="1:1">
      <c r="A153" s="119"/>
    </row>
    <row r="154" spans="1:1">
      <c r="A154" s="119"/>
    </row>
    <row r="155" spans="1:1">
      <c r="A155" s="119"/>
    </row>
    <row r="156" spans="1:1">
      <c r="A156" s="119"/>
    </row>
    <row r="157" spans="1:1">
      <c r="A157" s="119"/>
    </row>
    <row r="158" spans="1:1">
      <c r="A158" s="119"/>
    </row>
    <row r="159" spans="1:1">
      <c r="A159" s="119"/>
    </row>
    <row r="160" spans="1:1">
      <c r="A160" s="119"/>
    </row>
    <row r="161" spans="1:1">
      <c r="A161" s="119"/>
    </row>
    <row r="162" spans="1:1">
      <c r="A162" s="119"/>
    </row>
    <row r="163" spans="1:1">
      <c r="A163" s="119"/>
    </row>
    <row r="164" spans="1:1">
      <c r="A164" s="119"/>
    </row>
    <row r="165" spans="1:1">
      <c r="A165" s="119"/>
    </row>
    <row r="166" spans="1:1">
      <c r="A166" s="119"/>
    </row>
    <row r="167" spans="1:1">
      <c r="A167" s="119"/>
    </row>
    <row r="168" spans="1:1">
      <c r="A168" s="119"/>
    </row>
    <row r="169" spans="1:1">
      <c r="A169" s="119"/>
    </row>
    <row r="170" spans="1:1">
      <c r="A170" s="119"/>
    </row>
    <row r="171" spans="1:1">
      <c r="A171" s="119"/>
    </row>
    <row r="172" spans="1:1">
      <c r="A172" s="119"/>
    </row>
    <row r="173" spans="1:1">
      <c r="A173" s="119"/>
    </row>
    <row r="174" spans="1:1">
      <c r="A174" s="119"/>
    </row>
    <row r="175" spans="1:1">
      <c r="A175" s="119"/>
    </row>
    <row r="176" spans="1:1">
      <c r="A176" s="119"/>
    </row>
    <row r="177" spans="1:1">
      <c r="A177" s="119"/>
    </row>
    <row r="178" spans="1:1">
      <c r="A178" s="119"/>
    </row>
    <row r="179" spans="1:1">
      <c r="A179" s="119"/>
    </row>
    <row r="180" spans="1:1">
      <c r="A180" s="119"/>
    </row>
    <row r="181" spans="1:1">
      <c r="A181" s="119"/>
    </row>
    <row r="182" spans="1:1">
      <c r="A182" s="119"/>
    </row>
    <row r="183" spans="1:1">
      <c r="A183" s="119"/>
    </row>
    <row r="184" spans="1:1">
      <c r="A184" s="119"/>
    </row>
    <row r="185" spans="1:1">
      <c r="A185" s="119"/>
    </row>
    <row r="186" spans="1:1">
      <c r="A186" s="119"/>
    </row>
    <row r="187" spans="1:1">
      <c r="A187" s="119"/>
    </row>
    <row r="188" spans="1:1">
      <c r="A188" s="119"/>
    </row>
    <row r="189" spans="1:1">
      <c r="A189" s="119"/>
    </row>
    <row r="190" spans="1:1">
      <c r="A190" s="119"/>
    </row>
    <row r="191" spans="1:1">
      <c r="A191" s="119"/>
    </row>
    <row r="192" spans="1:1">
      <c r="A192" s="119"/>
    </row>
    <row r="193" spans="1:1">
      <c r="A193" s="119"/>
    </row>
    <row r="194" spans="1:1">
      <c r="A194" s="119"/>
    </row>
    <row r="195" spans="1:1">
      <c r="A195" s="119"/>
    </row>
    <row r="196" spans="1:1">
      <c r="A196" s="119"/>
    </row>
    <row r="197" spans="1:1">
      <c r="A197" s="119"/>
    </row>
    <row r="198" spans="1:1">
      <c r="A198" s="119"/>
    </row>
    <row r="199" spans="1:1">
      <c r="A199" s="119"/>
    </row>
    <row r="200" spans="1:1">
      <c r="A200" s="119"/>
    </row>
    <row r="201" spans="1:1">
      <c r="A201" s="119"/>
    </row>
    <row r="202" spans="1:1">
      <c r="A202" s="119"/>
    </row>
    <row r="203" spans="1:1">
      <c r="A203" s="119"/>
    </row>
    <row r="204" spans="1:1">
      <c r="A204" s="119"/>
    </row>
    <row r="205" spans="1:1">
      <c r="A205" s="119"/>
    </row>
    <row r="206" spans="1:1">
      <c r="A206" s="119"/>
    </row>
    <row r="207" spans="1:1">
      <c r="A207" s="119"/>
    </row>
    <row r="208" spans="1:1">
      <c r="A208" s="119"/>
    </row>
    <row r="209" spans="1:1">
      <c r="A209" s="119"/>
    </row>
    <row r="210" spans="1:1">
      <c r="A210" s="119"/>
    </row>
    <row r="211" spans="1:1">
      <c r="A211" s="119"/>
    </row>
    <row r="212" spans="1:1">
      <c r="A212" s="119"/>
    </row>
    <row r="213" spans="1:1">
      <c r="A213" s="119"/>
    </row>
    <row r="214" spans="1:1">
      <c r="A214" s="119"/>
    </row>
    <row r="215" spans="1:1">
      <c r="A215" s="119"/>
    </row>
    <row r="216" spans="1:1">
      <c r="A216" s="119"/>
    </row>
    <row r="217" spans="1:1">
      <c r="A217" s="119"/>
    </row>
    <row r="218" spans="1:1">
      <c r="A218" s="119"/>
    </row>
    <row r="219" spans="1:1">
      <c r="A219" s="119"/>
    </row>
    <row r="220" spans="1:1">
      <c r="A220" s="119"/>
    </row>
    <row r="221" spans="1:1">
      <c r="A221" s="119"/>
    </row>
    <row r="222" spans="1:1">
      <c r="A222" s="119"/>
    </row>
    <row r="223" spans="1:1">
      <c r="A223" s="119"/>
    </row>
    <row r="224" spans="1:1">
      <c r="A224" s="119"/>
    </row>
    <row r="225" spans="1:1">
      <c r="A225" s="119"/>
    </row>
    <row r="226" spans="1:1">
      <c r="A226" s="119"/>
    </row>
    <row r="227" spans="1:1">
      <c r="A227" s="119"/>
    </row>
    <row r="228" spans="1:1">
      <c r="A228" s="119"/>
    </row>
    <row r="229" spans="1:1">
      <c r="A229" s="119"/>
    </row>
    <row r="230" spans="1:1">
      <c r="A230" s="119"/>
    </row>
    <row r="231" spans="1:1">
      <c r="A231" s="119"/>
    </row>
    <row r="232" spans="1:1">
      <c r="A232" s="119"/>
    </row>
    <row r="233" spans="1:1">
      <c r="A233" s="119"/>
    </row>
    <row r="234" spans="1:1">
      <c r="A234" s="119"/>
    </row>
    <row r="235" spans="1:1">
      <c r="A235" s="119"/>
    </row>
    <row r="236" spans="1:1">
      <c r="A236" s="119"/>
    </row>
    <row r="237" spans="1:1">
      <c r="A237" s="119"/>
    </row>
    <row r="238" spans="1:1">
      <c r="A238" s="119"/>
    </row>
    <row r="239" spans="1:1">
      <c r="A239" s="119"/>
    </row>
    <row r="240" spans="1:1">
      <c r="A240" s="119"/>
    </row>
    <row r="241" spans="1:1">
      <c r="A241" s="119"/>
    </row>
    <row r="242" spans="1:1">
      <c r="A242" s="119"/>
    </row>
    <row r="243" spans="1:1">
      <c r="A243" s="119"/>
    </row>
    <row r="244" spans="1:1">
      <c r="A244" s="119"/>
    </row>
    <row r="245" spans="1:1">
      <c r="A245" s="119"/>
    </row>
    <row r="246" spans="1:1">
      <c r="A246" s="119"/>
    </row>
    <row r="247" spans="1:1">
      <c r="A247" s="119"/>
    </row>
    <row r="248" spans="1:1">
      <c r="A248" s="119"/>
    </row>
    <row r="249" spans="1:1">
      <c r="A249" s="119"/>
    </row>
    <row r="250" spans="1:1">
      <c r="A250" s="119"/>
    </row>
    <row r="251" spans="1:1">
      <c r="A251" s="119"/>
    </row>
    <row r="252" spans="1:1">
      <c r="A252" s="119"/>
    </row>
    <row r="253" spans="1:1">
      <c r="A253" s="119"/>
    </row>
    <row r="254" spans="1:1">
      <c r="A254" s="119"/>
    </row>
    <row r="255" spans="1:1">
      <c r="A255" s="119"/>
    </row>
    <row r="256" spans="1:1">
      <c r="A256" s="119"/>
    </row>
    <row r="257" spans="1:1">
      <c r="A257" s="119"/>
    </row>
    <row r="258" spans="1:1">
      <c r="A258" s="119"/>
    </row>
    <row r="259" spans="1:1">
      <c r="A259" s="119"/>
    </row>
    <row r="260" spans="1:1">
      <c r="A260" s="119"/>
    </row>
    <row r="261" spans="1:1">
      <c r="A261" s="119"/>
    </row>
    <row r="262" spans="1:1">
      <c r="A262" s="119"/>
    </row>
    <row r="263" spans="1:1">
      <c r="A263" s="119"/>
    </row>
    <row r="264" spans="1:1">
      <c r="A264" s="119"/>
    </row>
    <row r="265" spans="1:1">
      <c r="A265" s="119"/>
    </row>
    <row r="266" spans="1:1">
      <c r="A266" s="119"/>
    </row>
    <row r="267" spans="1:1">
      <c r="A267" s="119"/>
    </row>
    <row r="268" spans="1:1">
      <c r="A268" s="119"/>
    </row>
    <row r="269" spans="1:1">
      <c r="A269" s="119"/>
    </row>
    <row r="270" spans="1:1">
      <c r="A270" s="119"/>
    </row>
    <row r="271" spans="1:1">
      <c r="A271" s="119"/>
    </row>
    <row r="272" spans="1:1">
      <c r="A272" s="119"/>
    </row>
    <row r="273" spans="1:1">
      <c r="A273" s="119"/>
    </row>
    <row r="274" spans="1:1">
      <c r="A274" s="119"/>
    </row>
    <row r="275" spans="1:1">
      <c r="A275" s="119"/>
    </row>
    <row r="276" spans="1:1">
      <c r="A276" s="119"/>
    </row>
    <row r="277" spans="1:1">
      <c r="A277" s="119"/>
    </row>
    <row r="278" spans="1:1">
      <c r="A278" s="119"/>
    </row>
    <row r="279" spans="1:1">
      <c r="A279" s="119"/>
    </row>
    <row r="280" spans="1:1">
      <c r="A280" s="119"/>
    </row>
    <row r="281" spans="1:1">
      <c r="A281" s="119"/>
    </row>
    <row r="282" spans="1:1">
      <c r="A282" s="119"/>
    </row>
    <row r="283" spans="1:1">
      <c r="A283" s="119"/>
    </row>
    <row r="284" spans="1:1">
      <c r="A284" s="119"/>
    </row>
    <row r="285" spans="1:1">
      <c r="A285" s="119"/>
    </row>
    <row r="286" spans="1:1">
      <c r="A286" s="119"/>
    </row>
    <row r="287" spans="1:1">
      <c r="A287" s="119"/>
    </row>
    <row r="288" spans="1:1">
      <c r="A288" s="119"/>
    </row>
    <row r="289" spans="1:1">
      <c r="A289" s="119"/>
    </row>
    <row r="290" spans="1:1">
      <c r="A290" s="119"/>
    </row>
    <row r="291" spans="1:1">
      <c r="A291" s="119"/>
    </row>
    <row r="292" spans="1:1">
      <c r="A292" s="119"/>
    </row>
    <row r="293" spans="1:1">
      <c r="A293" s="119"/>
    </row>
    <row r="294" spans="1:1">
      <c r="A294" s="119"/>
    </row>
    <row r="295" spans="1:1">
      <c r="A295" s="119"/>
    </row>
    <row r="296" spans="1:1">
      <c r="A296" s="119"/>
    </row>
    <row r="297" spans="1:1">
      <c r="A297" s="119"/>
    </row>
    <row r="298" spans="1:1">
      <c r="A298" s="119"/>
    </row>
    <row r="299" spans="1:1">
      <c r="A299" s="119"/>
    </row>
    <row r="300" spans="1:1">
      <c r="A300" s="119"/>
    </row>
    <row r="301" spans="1:1">
      <c r="A301" s="119"/>
    </row>
    <row r="302" spans="1:1">
      <c r="A302" s="119"/>
    </row>
    <row r="303" spans="1:1">
      <c r="A303" s="119"/>
    </row>
    <row r="304" spans="1:1">
      <c r="A304" s="119"/>
    </row>
    <row r="305" spans="1:1">
      <c r="A305" s="119"/>
    </row>
    <row r="306" spans="1:1">
      <c r="A306" s="119"/>
    </row>
    <row r="307" spans="1:1">
      <c r="A307" s="119"/>
    </row>
    <row r="308" spans="1:1">
      <c r="A308" s="119"/>
    </row>
    <row r="309" spans="1:1">
      <c r="A309" s="119"/>
    </row>
    <row r="310" spans="1:1">
      <c r="A310" s="119"/>
    </row>
    <row r="311" spans="1:1">
      <c r="A311" s="119"/>
    </row>
    <row r="312" spans="1:1">
      <c r="A312" s="119"/>
    </row>
    <row r="313" spans="1:1">
      <c r="A313" s="119"/>
    </row>
    <row r="314" spans="1:1">
      <c r="A314" s="119"/>
    </row>
    <row r="315" spans="1:1">
      <c r="A315" s="119"/>
    </row>
    <row r="316" spans="1:1">
      <c r="A316" s="119"/>
    </row>
    <row r="317" spans="1:1">
      <c r="A317" s="119"/>
    </row>
    <row r="318" spans="1:1">
      <c r="A318" s="119"/>
    </row>
    <row r="319" spans="1:1">
      <c r="A319" s="119"/>
    </row>
    <row r="320" spans="1:1">
      <c r="A320" s="119"/>
    </row>
    <row r="321" spans="1:1">
      <c r="A321" s="119"/>
    </row>
    <row r="322" spans="1:1">
      <c r="A322" s="119"/>
    </row>
    <row r="323" spans="1:1">
      <c r="A323" s="119"/>
    </row>
    <row r="324" spans="1:1">
      <c r="A324" s="119"/>
    </row>
    <row r="325" spans="1:1">
      <c r="A325" s="119"/>
    </row>
    <row r="326" spans="1:1">
      <c r="A326" s="119"/>
    </row>
    <row r="327" spans="1:1">
      <c r="A327" s="119"/>
    </row>
    <row r="328" spans="1:1">
      <c r="A328" s="119"/>
    </row>
    <row r="329" spans="1:1">
      <c r="A329" s="119"/>
    </row>
    <row r="330" spans="1:1">
      <c r="A330" s="119"/>
    </row>
    <row r="331" spans="1:1">
      <c r="A331" s="119"/>
    </row>
    <row r="332" spans="1:1">
      <c r="A332" s="119"/>
    </row>
    <row r="333" spans="1:1">
      <c r="A333" s="119"/>
    </row>
    <row r="334" spans="1:1">
      <c r="A334" s="119"/>
    </row>
    <row r="335" spans="1:1">
      <c r="A335" s="119"/>
    </row>
    <row r="336" spans="1:1">
      <c r="A336" s="119"/>
    </row>
    <row r="337" spans="1:1">
      <c r="A337" s="119"/>
    </row>
    <row r="338" spans="1:1">
      <c r="A338" s="119"/>
    </row>
    <row r="339" spans="1:1">
      <c r="A339" s="119"/>
    </row>
    <row r="340" spans="1:1">
      <c r="A340" s="119"/>
    </row>
    <row r="341" spans="1:1">
      <c r="A341" s="119"/>
    </row>
    <row r="342" spans="1:1">
      <c r="A342" s="119"/>
    </row>
    <row r="343" spans="1:1">
      <c r="A343" s="119"/>
    </row>
    <row r="344" spans="1:1">
      <c r="A344" s="119"/>
    </row>
    <row r="345" spans="1:1">
      <c r="A345" s="119"/>
    </row>
    <row r="346" spans="1:1">
      <c r="A346" s="119"/>
    </row>
    <row r="347" spans="1:1">
      <c r="A347" s="119"/>
    </row>
    <row r="348" spans="1:1">
      <c r="A348" s="119"/>
    </row>
    <row r="349" spans="1:1">
      <c r="A349" s="119"/>
    </row>
    <row r="350" spans="1:1">
      <c r="A350" s="119"/>
    </row>
    <row r="351" spans="1:1">
      <c r="A351" s="119"/>
    </row>
    <row r="352" spans="1:1">
      <c r="A352" s="119"/>
    </row>
    <row r="353" spans="1:1">
      <c r="A353" s="119"/>
    </row>
    <row r="354" spans="1:1">
      <c r="A354" s="119"/>
    </row>
    <row r="355" spans="1:1">
      <c r="A355" s="119"/>
    </row>
    <row r="356" spans="1:1">
      <c r="A356" s="119"/>
    </row>
    <row r="357" spans="1:1">
      <c r="A357" s="119"/>
    </row>
    <row r="358" spans="1:1">
      <c r="A358" s="119"/>
    </row>
    <row r="359" spans="1:1">
      <c r="A359" s="119"/>
    </row>
    <row r="360" spans="1:1">
      <c r="A360" s="119"/>
    </row>
    <row r="361" spans="1:1">
      <c r="A361" s="119"/>
    </row>
    <row r="362" spans="1:1">
      <c r="A362" s="119"/>
    </row>
    <row r="363" spans="1:1">
      <c r="A363" s="119"/>
    </row>
    <row r="364" spans="1:1">
      <c r="A364" s="119"/>
    </row>
    <row r="365" spans="1:1">
      <c r="A365" s="119"/>
    </row>
    <row r="366" spans="1:1">
      <c r="A366" s="119"/>
    </row>
    <row r="367" spans="1:1">
      <c r="A367" s="119"/>
    </row>
    <row r="368" spans="1:1">
      <c r="A368" s="119"/>
    </row>
    <row r="369" spans="1:1">
      <c r="A369" s="119"/>
    </row>
    <row r="370" spans="1:1">
      <c r="A370" s="119"/>
    </row>
    <row r="371" spans="1:1">
      <c r="A371" s="119"/>
    </row>
    <row r="372" spans="1:1">
      <c r="A372" s="119"/>
    </row>
    <row r="373" spans="1:1">
      <c r="A373" s="119"/>
    </row>
    <row r="374" spans="1:1">
      <c r="A374" s="119"/>
    </row>
    <row r="375" spans="1:1">
      <c r="A375" s="119"/>
    </row>
    <row r="376" spans="1:1">
      <c r="A376" s="119"/>
    </row>
    <row r="377" spans="1:1">
      <c r="A377" s="119"/>
    </row>
    <row r="378" spans="1:1">
      <c r="A378" s="119"/>
    </row>
    <row r="379" spans="1:1">
      <c r="A379" s="119"/>
    </row>
    <row r="380" spans="1:1">
      <c r="A380" s="119"/>
    </row>
    <row r="381" spans="1:1">
      <c r="A381" s="119"/>
    </row>
    <row r="382" spans="1:1">
      <c r="A382" s="119"/>
    </row>
    <row r="383" spans="1:1">
      <c r="A383" s="119"/>
    </row>
    <row r="384" spans="1:1">
      <c r="A384" s="119"/>
    </row>
    <row r="385" spans="1:1">
      <c r="A385" s="119"/>
    </row>
    <row r="386" spans="1:1">
      <c r="A386" s="119"/>
    </row>
    <row r="387" spans="1:1">
      <c r="A387" s="119"/>
    </row>
    <row r="388" spans="1:1">
      <c r="A388" s="119"/>
    </row>
    <row r="389" spans="1:1">
      <c r="A389" s="119"/>
    </row>
    <row r="390" spans="1:1">
      <c r="A390" s="119"/>
    </row>
    <row r="391" spans="1:1">
      <c r="A391" s="119"/>
    </row>
    <row r="392" spans="1:1">
      <c r="A392" s="119"/>
    </row>
    <row r="393" spans="1:1">
      <c r="A393" s="119"/>
    </row>
    <row r="394" spans="1:1">
      <c r="A394" s="119"/>
    </row>
    <row r="395" spans="1:1">
      <c r="A395" s="119"/>
    </row>
    <row r="396" spans="1:1">
      <c r="A396" s="119"/>
    </row>
    <row r="397" spans="1:1">
      <c r="A397" s="119"/>
    </row>
    <row r="398" spans="1:1">
      <c r="A398" s="119"/>
    </row>
    <row r="399" spans="1:1">
      <c r="A399" s="119"/>
    </row>
    <row r="400" spans="1:1">
      <c r="A400" s="119"/>
    </row>
    <row r="401" spans="1:1">
      <c r="A401" s="119"/>
    </row>
    <row r="402" spans="1:1">
      <c r="A402" s="119"/>
    </row>
    <row r="403" spans="1:1">
      <c r="A403" s="119"/>
    </row>
    <row r="404" spans="1:1">
      <c r="A404" s="119"/>
    </row>
    <row r="405" spans="1:1">
      <c r="A405" s="119"/>
    </row>
    <row r="406" spans="1:1">
      <c r="A406" s="119"/>
    </row>
    <row r="407" spans="1:1">
      <c r="A407" s="119"/>
    </row>
    <row r="408" spans="1:1">
      <c r="A408" s="119"/>
    </row>
    <row r="409" spans="1:1">
      <c r="A409" s="119"/>
    </row>
    <row r="410" spans="1:1">
      <c r="A410" s="119"/>
    </row>
    <row r="411" spans="1:1">
      <c r="A411" s="119"/>
    </row>
    <row r="412" spans="1:1">
      <c r="A412" s="119"/>
    </row>
    <row r="413" spans="1:1">
      <c r="A413" s="119"/>
    </row>
    <row r="414" spans="1:1">
      <c r="A414" s="119"/>
    </row>
    <row r="415" spans="1:1">
      <c r="A415" s="119"/>
    </row>
    <row r="416" spans="1:1">
      <c r="A416" s="119"/>
    </row>
    <row r="417" spans="1:1">
      <c r="A417" s="119"/>
    </row>
    <row r="418" spans="1:1">
      <c r="A418" s="119"/>
    </row>
    <row r="419" spans="1:1">
      <c r="A419" s="119"/>
    </row>
    <row r="420" spans="1:1">
      <c r="A420" s="119"/>
    </row>
    <row r="421" spans="1:1">
      <c r="A421" s="119"/>
    </row>
    <row r="422" spans="1:1">
      <c r="A422" s="119"/>
    </row>
    <row r="423" spans="1:1">
      <c r="A423" s="119"/>
    </row>
    <row r="424" spans="1:1">
      <c r="A424" s="119"/>
    </row>
    <row r="425" spans="1:1">
      <c r="A425" s="119"/>
    </row>
    <row r="426" spans="1:1">
      <c r="A426" s="119"/>
    </row>
    <row r="427" spans="1:1">
      <c r="A427" s="119"/>
    </row>
    <row r="428" spans="1:1">
      <c r="A428" s="119"/>
    </row>
    <row r="429" spans="1:1">
      <c r="A429" s="119"/>
    </row>
    <row r="430" spans="1:1">
      <c r="A430" s="119"/>
    </row>
    <row r="431" spans="1:1">
      <c r="A431" s="119"/>
    </row>
    <row r="432" spans="1:1">
      <c r="A432" s="119"/>
    </row>
    <row r="433" spans="1:1">
      <c r="A433" s="119"/>
    </row>
    <row r="434" spans="1:1">
      <c r="A434" s="119"/>
    </row>
    <row r="435" spans="1:1">
      <c r="A435" s="119"/>
    </row>
    <row r="436" spans="1:1">
      <c r="A436" s="119"/>
    </row>
    <row r="437" spans="1:1">
      <c r="A437" s="119"/>
    </row>
    <row r="438" spans="1:1">
      <c r="A438" s="119"/>
    </row>
    <row r="439" spans="1:1">
      <c r="A439" s="119"/>
    </row>
    <row r="440" spans="1:1">
      <c r="A440" s="119"/>
    </row>
    <row r="441" spans="1:1">
      <c r="A441" s="119"/>
    </row>
    <row r="442" spans="1:1">
      <c r="A442" s="119"/>
    </row>
    <row r="443" spans="1:1">
      <c r="A443" s="119"/>
    </row>
    <row r="444" spans="1:1">
      <c r="A444" s="119"/>
    </row>
    <row r="445" spans="1:1">
      <c r="A445" s="119"/>
    </row>
    <row r="446" spans="1:1">
      <c r="A446" s="119"/>
    </row>
    <row r="447" spans="1:1">
      <c r="A447" s="119"/>
    </row>
    <row r="448" spans="1:1">
      <c r="A448" s="119"/>
    </row>
    <row r="449" spans="1:1">
      <c r="A449" s="119"/>
    </row>
    <row r="450" spans="1:1">
      <c r="A450" s="119"/>
    </row>
    <row r="451" spans="1:1">
      <c r="A451" s="119"/>
    </row>
    <row r="452" spans="1:1">
      <c r="A452" s="119"/>
    </row>
    <row r="453" spans="1:1">
      <c r="A453" s="119"/>
    </row>
    <row r="454" spans="1:1">
      <c r="A454" s="119"/>
    </row>
    <row r="455" spans="1:1">
      <c r="A455" s="119"/>
    </row>
    <row r="456" spans="1:1">
      <c r="A456" s="119"/>
    </row>
    <row r="457" spans="1:1">
      <c r="A457" s="119"/>
    </row>
    <row r="458" spans="1:1">
      <c r="A458" s="119"/>
    </row>
    <row r="459" spans="1:1">
      <c r="A459" s="119"/>
    </row>
    <row r="460" spans="1:1">
      <c r="A460" s="119"/>
    </row>
    <row r="461" spans="1:1">
      <c r="A461" s="119"/>
    </row>
    <row r="462" spans="1:1">
      <c r="A462" s="119"/>
    </row>
    <row r="463" spans="1:1">
      <c r="A463" s="119"/>
    </row>
    <row r="464" spans="1:1">
      <c r="A464" s="119"/>
    </row>
    <row r="465" spans="1:1">
      <c r="A465" s="119"/>
    </row>
    <row r="466" spans="1:1">
      <c r="A466" s="119"/>
    </row>
    <row r="467" spans="1:1">
      <c r="A467" s="119"/>
    </row>
    <row r="468" spans="1:1">
      <c r="A468" s="119"/>
    </row>
    <row r="469" spans="1:1">
      <c r="A469" s="119"/>
    </row>
    <row r="470" spans="1:1">
      <c r="A470" s="119"/>
    </row>
    <row r="471" spans="1:1">
      <c r="A471" s="119"/>
    </row>
    <row r="472" spans="1:1">
      <c r="A472" s="119"/>
    </row>
    <row r="473" spans="1:1">
      <c r="A473" s="119"/>
    </row>
    <row r="474" spans="1:1">
      <c r="A474" s="119"/>
    </row>
    <row r="475" spans="1:1">
      <c r="A475" s="119"/>
    </row>
    <row r="476" spans="1:1">
      <c r="A476" s="119"/>
    </row>
    <row r="477" spans="1:1">
      <c r="A477" s="119"/>
    </row>
    <row r="478" spans="1:1">
      <c r="A478" s="119"/>
    </row>
    <row r="479" spans="1:1">
      <c r="A479" s="119"/>
    </row>
    <row r="480" spans="1:1">
      <c r="A480" s="119"/>
    </row>
    <row r="481" spans="1:1">
      <c r="A481" s="119"/>
    </row>
    <row r="482" spans="1:1">
      <c r="A482" s="119"/>
    </row>
    <row r="483" spans="1:1">
      <c r="A483" s="119"/>
    </row>
    <row r="484" spans="1:1">
      <c r="A484" s="119"/>
    </row>
    <row r="485" spans="1:1">
      <c r="A485" s="119"/>
    </row>
    <row r="486" spans="1:1">
      <c r="A486" s="119"/>
    </row>
    <row r="487" spans="1:1">
      <c r="A487" s="119"/>
    </row>
    <row r="488" spans="1:1">
      <c r="A488" s="119"/>
    </row>
    <row r="489" spans="1:1">
      <c r="A489" s="119"/>
    </row>
    <row r="490" spans="1:1">
      <c r="A490" s="119"/>
    </row>
    <row r="491" spans="1:1">
      <c r="A491" s="119"/>
    </row>
    <row r="492" spans="1:1">
      <c r="A492" s="119"/>
    </row>
    <row r="493" spans="1:1">
      <c r="A493" s="119"/>
    </row>
    <row r="494" spans="1:1">
      <c r="A494" s="119"/>
    </row>
    <row r="495" spans="1:1">
      <c r="A495" s="119"/>
    </row>
    <row r="496" spans="1:1">
      <c r="A496" s="119"/>
    </row>
    <row r="497" spans="1:1">
      <c r="A497" s="119"/>
    </row>
    <row r="498" spans="1:1">
      <c r="A498" s="119"/>
    </row>
    <row r="499" spans="1:1">
      <c r="A499" s="119"/>
    </row>
    <row r="500" spans="1:1">
      <c r="A500" s="119"/>
    </row>
    <row r="501" spans="1:1">
      <c r="A501" s="119"/>
    </row>
    <row r="502" spans="1:1">
      <c r="A502" s="119"/>
    </row>
    <row r="503" spans="1:1">
      <c r="A503" s="119"/>
    </row>
    <row r="504" spans="1:1">
      <c r="A504" s="119"/>
    </row>
    <row r="505" spans="1:1">
      <c r="A505" s="119"/>
    </row>
    <row r="506" spans="1:1">
      <c r="A506" s="119"/>
    </row>
    <row r="507" spans="1:1">
      <c r="A507" s="119"/>
    </row>
    <row r="508" spans="1:1">
      <c r="A508" s="119"/>
    </row>
    <row r="509" spans="1:1">
      <c r="A509" s="119"/>
    </row>
    <row r="510" spans="1:1">
      <c r="A510" s="119"/>
    </row>
    <row r="511" spans="1:1">
      <c r="A511" s="119"/>
    </row>
    <row r="512" spans="1:1">
      <c r="A512" s="119"/>
    </row>
    <row r="513" spans="1:1">
      <c r="A513" s="119"/>
    </row>
    <row r="514" spans="1:1">
      <c r="A514" s="119"/>
    </row>
    <row r="515" spans="1:1">
      <c r="A515" s="119"/>
    </row>
    <row r="516" spans="1:1">
      <c r="A516" s="119"/>
    </row>
    <row r="517" spans="1:1">
      <c r="A517" s="119"/>
    </row>
    <row r="518" spans="1:1">
      <c r="A518" s="119"/>
    </row>
    <row r="519" spans="1:1">
      <c r="A519" s="119"/>
    </row>
    <row r="520" spans="1:1">
      <c r="A520" s="119"/>
    </row>
    <row r="521" spans="1:1">
      <c r="A521" s="119"/>
    </row>
    <row r="522" spans="1:1">
      <c r="A522" s="119"/>
    </row>
    <row r="523" spans="1:1">
      <c r="A523" s="119"/>
    </row>
    <row r="524" spans="1:1">
      <c r="A524" s="119"/>
    </row>
    <row r="525" spans="1:1">
      <c r="A525" s="119"/>
    </row>
    <row r="526" spans="1:1">
      <c r="A526" s="119"/>
    </row>
    <row r="527" spans="1:1">
      <c r="A527" s="119"/>
    </row>
    <row r="528" spans="1:1">
      <c r="A528" s="119"/>
    </row>
    <row r="529" spans="1:1">
      <c r="A529" s="119"/>
    </row>
    <row r="530" spans="1:1">
      <c r="A530" s="119"/>
    </row>
    <row r="531" spans="1:1">
      <c r="A531" s="119"/>
    </row>
    <row r="532" spans="1:1">
      <c r="A532" s="119"/>
    </row>
    <row r="533" spans="1:1">
      <c r="A533" s="119"/>
    </row>
    <row r="534" spans="1:1">
      <c r="A534" s="119"/>
    </row>
    <row r="535" spans="1:1">
      <c r="A535" s="119"/>
    </row>
    <row r="536" spans="1:1">
      <c r="A536" s="119"/>
    </row>
    <row r="537" spans="1:1">
      <c r="A537" s="119"/>
    </row>
    <row r="538" spans="1:1">
      <c r="A538" s="119"/>
    </row>
    <row r="539" spans="1:1">
      <c r="A539" s="119"/>
    </row>
    <row r="540" spans="1:1">
      <c r="A540" s="119"/>
    </row>
    <row r="541" spans="1:1">
      <c r="A541" s="119"/>
    </row>
    <row r="542" spans="1:1">
      <c r="A542" s="119"/>
    </row>
    <row r="543" spans="1:1">
      <c r="A543" s="119"/>
    </row>
    <row r="544" spans="1:1">
      <c r="A544" s="119"/>
    </row>
    <row r="545" spans="1:1">
      <c r="A545" s="119"/>
    </row>
    <row r="546" spans="1:1">
      <c r="A546" s="119"/>
    </row>
    <row r="547" spans="1:1">
      <c r="A547" s="119"/>
    </row>
    <row r="548" spans="1:1">
      <c r="A548" s="119"/>
    </row>
    <row r="549" spans="1:1">
      <c r="A549" s="119"/>
    </row>
    <row r="550" spans="1:1">
      <c r="A550" s="119"/>
    </row>
    <row r="551" spans="1:1">
      <c r="A551" s="119"/>
    </row>
    <row r="552" spans="1:1">
      <c r="A552" s="119"/>
    </row>
    <row r="553" spans="1:1">
      <c r="A553" s="119"/>
    </row>
    <row r="554" spans="1:1">
      <c r="A554" s="119"/>
    </row>
    <row r="555" spans="1:1">
      <c r="A555" s="119"/>
    </row>
    <row r="556" spans="1:1">
      <c r="A556" s="119"/>
    </row>
    <row r="557" spans="1:1">
      <c r="A557" s="119"/>
    </row>
    <row r="558" spans="1:1">
      <c r="A558" s="119"/>
    </row>
    <row r="559" spans="1:1">
      <c r="A559" s="119"/>
    </row>
    <row r="560" spans="1:1">
      <c r="A560" s="119"/>
    </row>
    <row r="561" spans="1:1">
      <c r="A561" s="119"/>
    </row>
    <row r="562" spans="1:1">
      <c r="A562" s="119"/>
    </row>
    <row r="563" spans="1:1">
      <c r="A563" s="119"/>
    </row>
    <row r="564" spans="1:1">
      <c r="A564" s="119"/>
    </row>
    <row r="565" spans="1:1">
      <c r="A565" s="119"/>
    </row>
    <row r="566" spans="1:1">
      <c r="A566" s="119"/>
    </row>
    <row r="567" spans="1:1">
      <c r="A567" s="119"/>
    </row>
    <row r="568" spans="1:1">
      <c r="A568" s="119"/>
    </row>
    <row r="569" spans="1:1">
      <c r="A569" s="119"/>
    </row>
    <row r="570" spans="1:1">
      <c r="A570" s="119"/>
    </row>
    <row r="571" spans="1:1">
      <c r="A571" s="119"/>
    </row>
    <row r="572" spans="1:1">
      <c r="A572" s="119"/>
    </row>
    <row r="573" spans="1:1">
      <c r="A573" s="119"/>
    </row>
    <row r="574" spans="1:1">
      <c r="A574" s="119"/>
    </row>
    <row r="575" spans="1:1">
      <c r="A575" s="119"/>
    </row>
    <row r="576" spans="1:1">
      <c r="A576" s="119"/>
    </row>
    <row r="577" spans="1:1">
      <c r="A577" s="119"/>
    </row>
    <row r="578" spans="1:1">
      <c r="A578" s="119"/>
    </row>
    <row r="579" spans="1:1">
      <c r="A579" s="119"/>
    </row>
    <row r="580" spans="1:1">
      <c r="A580" s="119"/>
    </row>
    <row r="581" spans="1:1">
      <c r="A581" s="119"/>
    </row>
    <row r="582" spans="1:1">
      <c r="A582" s="119"/>
    </row>
    <row r="583" spans="1:1">
      <c r="A583" s="119"/>
    </row>
    <row r="584" spans="1:1">
      <c r="A584" s="119"/>
    </row>
    <row r="585" spans="1:1">
      <c r="A585" s="119"/>
    </row>
    <row r="586" spans="1:1">
      <c r="A586" s="119"/>
    </row>
    <row r="587" spans="1:1">
      <c r="A587" s="119"/>
    </row>
    <row r="588" spans="1:1">
      <c r="A588" s="119"/>
    </row>
    <row r="589" spans="1:1">
      <c r="A589" s="119"/>
    </row>
    <row r="590" spans="1:1">
      <c r="A590" s="119"/>
    </row>
    <row r="591" spans="1:1">
      <c r="A591" s="119"/>
    </row>
    <row r="592" spans="1:1">
      <c r="A592" s="119"/>
    </row>
    <row r="593" spans="1:1">
      <c r="A593" s="119"/>
    </row>
    <row r="594" spans="1:1">
      <c r="A594" s="119"/>
    </row>
    <row r="595" spans="1:1">
      <c r="A595" s="119"/>
    </row>
    <row r="596" spans="1:1">
      <c r="A596" s="119"/>
    </row>
    <row r="597" spans="1:1">
      <c r="A597" s="119"/>
    </row>
    <row r="598" spans="1:1">
      <c r="A598" s="119"/>
    </row>
    <row r="599" spans="1:1">
      <c r="A599" s="119"/>
    </row>
    <row r="600" spans="1:1">
      <c r="A600" s="119"/>
    </row>
    <row r="601" spans="1:1">
      <c r="A601" s="119"/>
    </row>
    <row r="602" spans="1:1">
      <c r="A602" s="119"/>
    </row>
    <row r="603" spans="1:1">
      <c r="A603" s="119"/>
    </row>
    <row r="604" spans="1:1">
      <c r="A604" s="119"/>
    </row>
    <row r="605" spans="1:1">
      <c r="A605" s="119"/>
    </row>
    <row r="606" spans="1:1">
      <c r="A606" s="119"/>
    </row>
    <row r="607" spans="1:1">
      <c r="A607" s="119"/>
    </row>
    <row r="608" spans="1:1">
      <c r="A608" s="119"/>
    </row>
    <row r="609" spans="1:1">
      <c r="A609" s="119"/>
    </row>
    <row r="610" spans="1:1">
      <c r="A610" s="119"/>
    </row>
    <row r="611" spans="1:1">
      <c r="A611" s="119"/>
    </row>
    <row r="612" spans="1:1">
      <c r="A612" s="119"/>
    </row>
    <row r="613" spans="1:1">
      <c r="A613" s="119"/>
    </row>
    <row r="614" spans="1:1">
      <c r="A614" s="119"/>
    </row>
    <row r="615" spans="1:1">
      <c r="A615" s="119"/>
    </row>
    <row r="616" spans="1:1">
      <c r="A616" s="119"/>
    </row>
    <row r="617" spans="1:1">
      <c r="A617" s="119"/>
    </row>
    <row r="618" spans="1:1">
      <c r="A618" s="119"/>
    </row>
    <row r="619" spans="1:1">
      <c r="A619" s="119"/>
    </row>
    <row r="620" spans="1:1">
      <c r="A620" s="119"/>
    </row>
    <row r="621" spans="1:1">
      <c r="A621" s="119"/>
    </row>
    <row r="622" spans="1:1">
      <c r="A622" s="119"/>
    </row>
    <row r="623" spans="1:1">
      <c r="A623" s="119"/>
    </row>
    <row r="624" spans="1:1">
      <c r="A624" s="119"/>
    </row>
    <row r="625" spans="1:1">
      <c r="A625" s="119"/>
    </row>
    <row r="626" spans="1:1">
      <c r="A626" s="119"/>
    </row>
    <row r="627" spans="1:1">
      <c r="A627" s="119"/>
    </row>
    <row r="628" spans="1:1">
      <c r="A628" s="119"/>
    </row>
    <row r="629" spans="1:1">
      <c r="A629" s="119"/>
    </row>
    <row r="630" spans="1:1">
      <c r="A630" s="119"/>
    </row>
    <row r="631" spans="1:1">
      <c r="A631" s="119"/>
    </row>
    <row r="632" spans="1:1">
      <c r="A632" s="119"/>
    </row>
    <row r="633" spans="1:1">
      <c r="A633" s="119"/>
    </row>
    <row r="634" spans="1:1">
      <c r="A634" s="119"/>
    </row>
    <row r="635" spans="1:1">
      <c r="A635" s="119"/>
    </row>
    <row r="636" spans="1:1">
      <c r="A636" s="119"/>
    </row>
    <row r="637" spans="1:1">
      <c r="A637" s="119"/>
    </row>
    <row r="638" spans="1:1">
      <c r="A638" s="119"/>
    </row>
    <row r="639" spans="1:1">
      <c r="A639" s="119"/>
    </row>
    <row r="640" spans="1:1">
      <c r="A640" s="119"/>
    </row>
    <row r="641" spans="1:1">
      <c r="A641" s="119"/>
    </row>
    <row r="642" spans="1:1">
      <c r="A642" s="119"/>
    </row>
    <row r="643" spans="1:1">
      <c r="A643" s="119"/>
    </row>
    <row r="644" spans="1:1">
      <c r="A644" s="119"/>
    </row>
    <row r="645" spans="1:1">
      <c r="A645" s="119"/>
    </row>
    <row r="646" spans="1:1">
      <c r="A646" s="119"/>
    </row>
    <row r="647" spans="1:1">
      <c r="A647" s="119"/>
    </row>
    <row r="648" spans="1:1">
      <c r="A648" s="119"/>
    </row>
    <row r="649" spans="1:1">
      <c r="A649" s="119"/>
    </row>
    <row r="650" spans="1:1">
      <c r="A650" s="119"/>
    </row>
    <row r="651" spans="1:1">
      <c r="A651" s="119"/>
    </row>
    <row r="652" spans="1:1">
      <c r="A652" s="119"/>
    </row>
    <row r="653" spans="1:1">
      <c r="A653" s="119"/>
    </row>
    <row r="654" spans="1:1">
      <c r="A654" s="119"/>
    </row>
    <row r="655" spans="1:1">
      <c r="A655" s="119"/>
    </row>
    <row r="656" spans="1:1">
      <c r="A656" s="119"/>
    </row>
    <row r="657" spans="1:1">
      <c r="A657" s="119"/>
    </row>
    <row r="658" spans="1:1">
      <c r="A658" s="119"/>
    </row>
    <row r="659" spans="1:1">
      <c r="A659" s="119"/>
    </row>
    <row r="660" spans="1:1">
      <c r="A660" s="119"/>
    </row>
    <row r="661" spans="1:1">
      <c r="A661" s="119"/>
    </row>
    <row r="662" spans="1:1">
      <c r="A662" s="119"/>
    </row>
    <row r="663" spans="1:1">
      <c r="A663" s="119"/>
    </row>
    <row r="664" spans="1:1">
      <c r="A664" s="119"/>
    </row>
    <row r="665" spans="1:1">
      <c r="A665" s="119"/>
    </row>
    <row r="666" spans="1:1">
      <c r="A666" s="119"/>
    </row>
    <row r="667" spans="1:1">
      <c r="A667" s="119"/>
    </row>
    <row r="668" spans="1:1">
      <c r="A668" s="119"/>
    </row>
    <row r="669" spans="1:1">
      <c r="A669" s="119"/>
    </row>
    <row r="670" spans="1:1">
      <c r="A670" s="119"/>
    </row>
    <row r="671" spans="1:1">
      <c r="A671" s="119"/>
    </row>
    <row r="672" spans="1:1">
      <c r="A672" s="119"/>
    </row>
    <row r="673" spans="1:1">
      <c r="A673" s="119"/>
    </row>
    <row r="674" spans="1:1">
      <c r="A674" s="119"/>
    </row>
    <row r="675" spans="1:1">
      <c r="A675" s="119"/>
    </row>
    <row r="676" spans="1:1">
      <c r="A676" s="119"/>
    </row>
    <row r="677" spans="1:1">
      <c r="A677" s="119"/>
    </row>
    <row r="678" spans="1:1">
      <c r="A678" s="119"/>
    </row>
    <row r="679" spans="1:1">
      <c r="A679" s="119"/>
    </row>
    <row r="680" spans="1:1">
      <c r="A680" s="119"/>
    </row>
    <row r="681" spans="1:1">
      <c r="A681" s="119"/>
    </row>
    <row r="682" spans="1:1">
      <c r="A682" s="119"/>
    </row>
    <row r="683" spans="1:1">
      <c r="A683" s="119"/>
    </row>
    <row r="684" spans="1:1">
      <c r="A684" s="119"/>
    </row>
    <row r="685" spans="1:1">
      <c r="A685" s="119"/>
    </row>
    <row r="686" spans="1:1">
      <c r="A686" s="119"/>
    </row>
    <row r="687" spans="1:1">
      <c r="A687" s="119"/>
    </row>
    <row r="688" spans="1:1">
      <c r="A688" s="119"/>
    </row>
    <row r="689" spans="1:1">
      <c r="A689" s="119"/>
    </row>
    <row r="690" spans="1:1">
      <c r="A690" s="119"/>
    </row>
    <row r="691" spans="1:1">
      <c r="A691" s="119"/>
    </row>
    <row r="692" spans="1:1">
      <c r="A692" s="119"/>
    </row>
    <row r="693" spans="1:1">
      <c r="A693" s="119"/>
    </row>
    <row r="694" spans="1:1">
      <c r="A694" s="119"/>
    </row>
    <row r="695" spans="1:1">
      <c r="A695" s="119"/>
    </row>
    <row r="696" spans="1:1">
      <c r="A696" s="119"/>
    </row>
    <row r="697" spans="1:1">
      <c r="A697" s="119"/>
    </row>
    <row r="698" spans="1:1">
      <c r="A698" s="119"/>
    </row>
    <row r="699" spans="1:1">
      <c r="A699" s="119"/>
    </row>
    <row r="700" spans="1:1">
      <c r="A700" s="119"/>
    </row>
    <row r="701" spans="1:1">
      <c r="A701" s="119"/>
    </row>
    <row r="702" spans="1:1">
      <c r="A702" s="119"/>
    </row>
    <row r="703" spans="1:1">
      <c r="A703" s="119"/>
    </row>
    <row r="704" spans="1:1">
      <c r="A704" s="119"/>
    </row>
    <row r="705" spans="1:1">
      <c r="A705" s="119"/>
    </row>
    <row r="706" spans="1:1">
      <c r="A706" s="119"/>
    </row>
    <row r="707" spans="1:1">
      <c r="A707" s="119"/>
    </row>
    <row r="708" spans="1:1">
      <c r="A708" s="119"/>
    </row>
    <row r="709" spans="1:1">
      <c r="A709" s="119"/>
    </row>
    <row r="710" spans="1:1">
      <c r="A710" s="119"/>
    </row>
    <row r="711" spans="1:1">
      <c r="A711" s="119"/>
    </row>
    <row r="712" spans="1:1">
      <c r="A712" s="119"/>
    </row>
    <row r="713" spans="1:1">
      <c r="A713" s="119"/>
    </row>
    <row r="714" spans="1:1">
      <c r="A714" s="119"/>
    </row>
    <row r="715" spans="1:1">
      <c r="A715" s="119"/>
    </row>
    <row r="716" spans="1:1">
      <c r="A716" s="119"/>
    </row>
    <row r="717" spans="1:1">
      <c r="A717" s="119"/>
    </row>
    <row r="718" spans="1:1">
      <c r="A718" s="119"/>
    </row>
    <row r="719" spans="1:1">
      <c r="A719" s="119"/>
    </row>
    <row r="720" spans="1:1">
      <c r="A720" s="119"/>
    </row>
    <row r="721" spans="1:1">
      <c r="A721" s="119"/>
    </row>
    <row r="722" spans="1:1">
      <c r="A722" s="119"/>
    </row>
    <row r="723" spans="1:1">
      <c r="A723" s="119"/>
    </row>
    <row r="724" spans="1:1">
      <c r="A724" s="119"/>
    </row>
    <row r="725" spans="1:1">
      <c r="A725" s="119"/>
    </row>
    <row r="726" spans="1:1">
      <c r="A726" s="119"/>
    </row>
    <row r="727" spans="1:1">
      <c r="A727" s="119"/>
    </row>
    <row r="728" spans="1:1">
      <c r="A728" s="119"/>
    </row>
    <row r="729" spans="1:1">
      <c r="A729" s="119"/>
    </row>
    <row r="730" spans="1:1">
      <c r="A730" s="119"/>
    </row>
    <row r="731" spans="1:1">
      <c r="A731" s="119"/>
    </row>
    <row r="732" spans="1:1">
      <c r="A732" s="119"/>
    </row>
    <row r="733" spans="1:1">
      <c r="A733" s="119"/>
    </row>
    <row r="734" spans="1:1">
      <c r="A734" s="119"/>
    </row>
    <row r="735" spans="1:1">
      <c r="A735" s="119"/>
    </row>
    <row r="736" spans="1:1">
      <c r="A736" s="119"/>
    </row>
    <row r="737" spans="1:1">
      <c r="A737" s="119"/>
    </row>
    <row r="738" spans="1:1">
      <c r="A738" s="119"/>
    </row>
    <row r="739" spans="1:1">
      <c r="A739" s="119"/>
    </row>
    <row r="740" spans="1:1">
      <c r="A740" s="119"/>
    </row>
    <row r="741" spans="1:1">
      <c r="A741" s="119"/>
    </row>
    <row r="742" spans="1:1">
      <c r="A742" s="119"/>
    </row>
    <row r="743" spans="1:1">
      <c r="A743" s="119"/>
    </row>
    <row r="744" spans="1:1">
      <c r="A744" s="119"/>
    </row>
    <row r="745" spans="1:1">
      <c r="A745" s="119"/>
    </row>
    <row r="746" spans="1:1">
      <c r="A746" s="119"/>
    </row>
    <row r="747" spans="1:1">
      <c r="A747" s="119"/>
    </row>
    <row r="748" spans="1:1">
      <c r="A748" s="119"/>
    </row>
    <row r="749" spans="1:1">
      <c r="A749" s="119"/>
    </row>
    <row r="750" spans="1:1">
      <c r="A750" s="119"/>
    </row>
    <row r="751" spans="1:1">
      <c r="A751" s="119"/>
    </row>
    <row r="752" spans="1:1">
      <c r="A752" s="119"/>
    </row>
    <row r="753" spans="1:1">
      <c r="A753" s="119"/>
    </row>
    <row r="754" spans="1:1">
      <c r="A754" s="119"/>
    </row>
    <row r="755" spans="1:1">
      <c r="A755" s="119"/>
    </row>
    <row r="756" spans="1:1">
      <c r="A756" s="119"/>
    </row>
    <row r="757" spans="1:1">
      <c r="A757" s="119"/>
    </row>
    <row r="758" spans="1:1">
      <c r="A758" s="119"/>
    </row>
    <row r="759" spans="1:1">
      <c r="A759" s="119"/>
    </row>
    <row r="760" spans="1:1">
      <c r="A760" s="119"/>
    </row>
    <row r="761" spans="1:1">
      <c r="A761" s="119"/>
    </row>
    <row r="762" spans="1:1">
      <c r="A762" s="119"/>
    </row>
    <row r="763" spans="1:1">
      <c r="A763" s="119"/>
    </row>
    <row r="764" spans="1:1">
      <c r="A764" s="119"/>
    </row>
    <row r="765" spans="1:1">
      <c r="A765" s="119"/>
    </row>
    <row r="766" spans="1:1">
      <c r="A766" s="119"/>
    </row>
    <row r="767" spans="1:1">
      <c r="A767" s="119"/>
    </row>
    <row r="768" spans="1:1">
      <c r="A768" s="119"/>
    </row>
    <row r="769" spans="1:1">
      <c r="A769" s="119"/>
    </row>
    <row r="770" spans="1:1">
      <c r="A770" s="119"/>
    </row>
    <row r="771" spans="1:1">
      <c r="A771" s="119"/>
    </row>
    <row r="772" spans="1:1">
      <c r="A772" s="119"/>
    </row>
    <row r="773" spans="1:1">
      <c r="A773" s="119"/>
    </row>
    <row r="774" spans="1:1">
      <c r="A774" s="119"/>
    </row>
    <row r="775" spans="1:1">
      <c r="A775" s="119"/>
    </row>
    <row r="776" spans="1:1">
      <c r="A776" s="119"/>
    </row>
    <row r="777" spans="1:1">
      <c r="A777" s="119"/>
    </row>
    <row r="778" spans="1:1">
      <c r="A778" s="119"/>
    </row>
    <row r="779" spans="1:1">
      <c r="A779" s="119"/>
    </row>
    <row r="780" spans="1:1">
      <c r="A780" s="119"/>
    </row>
    <row r="781" spans="1:1">
      <c r="A781" s="119"/>
    </row>
    <row r="782" spans="1:1">
      <c r="A782" s="119"/>
    </row>
    <row r="783" spans="1:1">
      <c r="A783" s="119"/>
    </row>
    <row r="784" spans="1:1">
      <c r="A784" s="119"/>
    </row>
    <row r="785" spans="1:1">
      <c r="A785" s="119"/>
    </row>
    <row r="786" spans="1:1">
      <c r="A786" s="119"/>
    </row>
    <row r="787" spans="1:1">
      <c r="A787" s="119"/>
    </row>
    <row r="788" spans="1:1">
      <c r="A788" s="119"/>
    </row>
    <row r="789" spans="1:1">
      <c r="A789" s="119"/>
    </row>
    <row r="790" spans="1:1">
      <c r="A790" s="119"/>
    </row>
    <row r="791" spans="1:1">
      <c r="A791" s="119"/>
    </row>
    <row r="792" spans="1:1">
      <c r="A792" s="119"/>
    </row>
    <row r="793" spans="1:1">
      <c r="A793" s="119"/>
    </row>
    <row r="794" spans="1:1">
      <c r="A794" s="119"/>
    </row>
    <row r="795" spans="1:1">
      <c r="A795" s="119"/>
    </row>
    <row r="796" spans="1:1">
      <c r="A796" s="119"/>
    </row>
    <row r="797" spans="1:1">
      <c r="A797" s="119"/>
    </row>
    <row r="798" spans="1:1">
      <c r="A798" s="119"/>
    </row>
    <row r="799" spans="1:1">
      <c r="A799" s="119"/>
    </row>
    <row r="800" spans="1:1">
      <c r="A800" s="119"/>
    </row>
    <row r="801" spans="1:1">
      <c r="A801" s="119"/>
    </row>
    <row r="802" spans="1:1">
      <c r="A802" s="119"/>
    </row>
    <row r="803" spans="1:1">
      <c r="A803" s="119"/>
    </row>
    <row r="804" spans="1:1">
      <c r="A804" s="119"/>
    </row>
    <row r="805" spans="1:1">
      <c r="A805" s="119"/>
    </row>
    <row r="806" spans="1:1">
      <c r="A806" s="119"/>
    </row>
    <row r="807" spans="1:1">
      <c r="A807" s="119"/>
    </row>
    <row r="808" spans="1:1">
      <c r="A808" s="119"/>
    </row>
    <row r="809" spans="1:1">
      <c r="A809" s="119"/>
    </row>
    <row r="810" spans="1:1">
      <c r="A810" s="119"/>
    </row>
    <row r="811" spans="1:1">
      <c r="A811" s="119"/>
    </row>
    <row r="812" spans="1:1">
      <c r="A812" s="119"/>
    </row>
    <row r="813" spans="1:1">
      <c r="A813" s="119"/>
    </row>
    <row r="814" spans="1:1">
      <c r="A814" s="119"/>
    </row>
    <row r="815" spans="1:1">
      <c r="A815" s="119"/>
    </row>
    <row r="816" spans="1:1">
      <c r="A816" s="119"/>
    </row>
    <row r="817" spans="1:1">
      <c r="A817" s="119"/>
    </row>
    <row r="818" spans="1:1">
      <c r="A818" s="119"/>
    </row>
    <row r="819" spans="1:1">
      <c r="A819" s="119"/>
    </row>
    <row r="820" spans="1:1">
      <c r="A820" s="119"/>
    </row>
    <row r="821" spans="1:1">
      <c r="A821" s="119"/>
    </row>
    <row r="822" spans="1:1">
      <c r="A822" s="119"/>
    </row>
    <row r="823" spans="1:1">
      <c r="A823" s="119"/>
    </row>
    <row r="824" spans="1:1">
      <c r="A824" s="119"/>
    </row>
    <row r="825" spans="1:1">
      <c r="A825" s="119"/>
    </row>
    <row r="826" spans="1:1">
      <c r="A826" s="119"/>
    </row>
    <row r="827" spans="1:1">
      <c r="A827" s="119"/>
    </row>
    <row r="828" spans="1:1">
      <c r="A828" s="119"/>
    </row>
    <row r="829" spans="1:1">
      <c r="A829" s="119"/>
    </row>
    <row r="830" spans="1:1">
      <c r="A830" s="119"/>
    </row>
    <row r="831" spans="1:1">
      <c r="A831" s="119"/>
    </row>
    <row r="832" spans="1:1">
      <c r="A832" s="119"/>
    </row>
    <row r="833" spans="1:1">
      <c r="A833" s="119"/>
    </row>
    <row r="834" spans="1:1">
      <c r="A834" s="119"/>
    </row>
    <row r="835" spans="1:1">
      <c r="A835" s="119"/>
    </row>
    <row r="836" spans="1:1">
      <c r="A836" s="119"/>
    </row>
    <row r="837" spans="1:1">
      <c r="A837" s="119"/>
    </row>
    <row r="838" spans="1:1">
      <c r="A838" s="119"/>
    </row>
    <row r="839" spans="1:1">
      <c r="A839" s="119"/>
    </row>
    <row r="840" spans="1:1">
      <c r="A840" s="119"/>
    </row>
    <row r="841" spans="1:1">
      <c r="A841" s="119"/>
    </row>
    <row r="842" spans="1:1">
      <c r="A842" s="119"/>
    </row>
    <row r="843" spans="1:1">
      <c r="A843" s="119"/>
    </row>
    <row r="844" spans="1:1">
      <c r="A844" s="119"/>
    </row>
    <row r="845" spans="1:1">
      <c r="A845" s="119"/>
    </row>
    <row r="846" spans="1:1">
      <c r="A846" s="119"/>
    </row>
    <row r="847" spans="1:1">
      <c r="A847" s="119"/>
    </row>
    <row r="848" spans="1:1">
      <c r="A848" s="119"/>
    </row>
    <row r="849" spans="1:1">
      <c r="A849" s="119"/>
    </row>
    <row r="850" spans="1:1">
      <c r="A850" s="119"/>
    </row>
    <row r="851" spans="1:1">
      <c r="A851" s="119"/>
    </row>
    <row r="852" spans="1:1">
      <c r="A852" s="119"/>
    </row>
    <row r="853" spans="1:1">
      <c r="A853" s="119"/>
    </row>
    <row r="854" spans="1:1">
      <c r="A854" s="119"/>
    </row>
    <row r="855" spans="1:1">
      <c r="A855" s="119"/>
    </row>
    <row r="856" spans="1:1">
      <c r="A856" s="119"/>
    </row>
    <row r="857" spans="1:1">
      <c r="A857" s="119"/>
    </row>
    <row r="858" spans="1:1">
      <c r="A858" s="119"/>
    </row>
    <row r="859" spans="1:1">
      <c r="A859" s="119"/>
    </row>
    <row r="860" spans="1:1">
      <c r="A860" s="119"/>
    </row>
    <row r="861" spans="1:1">
      <c r="A861" s="119"/>
    </row>
    <row r="862" spans="1:1">
      <c r="A862" s="119"/>
    </row>
    <row r="863" spans="1:1">
      <c r="A863" s="119"/>
    </row>
    <row r="864" spans="1:1">
      <c r="A864" s="119"/>
    </row>
    <row r="865" spans="1:1">
      <c r="A865" s="119"/>
    </row>
    <row r="866" spans="1:1">
      <c r="A866" s="119"/>
    </row>
    <row r="867" spans="1:1">
      <c r="A867" s="119"/>
    </row>
    <row r="868" spans="1:1">
      <c r="A868" s="119"/>
    </row>
    <row r="869" spans="1:1">
      <c r="A869" s="119"/>
    </row>
    <row r="870" spans="1:1">
      <c r="A870" s="119"/>
    </row>
    <row r="871" spans="1:1">
      <c r="A871" s="119"/>
    </row>
    <row r="872" spans="1:1">
      <c r="A872" s="119"/>
    </row>
    <row r="873" spans="1:1">
      <c r="A873" s="119"/>
    </row>
    <row r="874" spans="1:1">
      <c r="A874" s="119"/>
    </row>
    <row r="875" spans="1:1">
      <c r="A875" s="119"/>
    </row>
    <row r="876" spans="1:1">
      <c r="A876" s="119"/>
    </row>
    <row r="877" spans="1:1">
      <c r="A877" s="119"/>
    </row>
    <row r="878" spans="1:1">
      <c r="A878" s="119"/>
    </row>
    <row r="879" spans="1:1">
      <c r="A879" s="119"/>
    </row>
    <row r="880" spans="1:1">
      <c r="A880" s="119"/>
    </row>
    <row r="881" spans="1:1">
      <c r="A881" s="119"/>
    </row>
    <row r="882" spans="1:1">
      <c r="A882" s="119"/>
    </row>
    <row r="883" spans="1:1">
      <c r="A883" s="119"/>
    </row>
    <row r="884" spans="1:1">
      <c r="A884" s="119"/>
    </row>
    <row r="885" spans="1:1">
      <c r="A885" s="119"/>
    </row>
    <row r="886" spans="1:1">
      <c r="A886" s="119"/>
    </row>
    <row r="887" spans="1:1">
      <c r="A887" s="119"/>
    </row>
    <row r="888" spans="1:1">
      <c r="A888" s="119"/>
    </row>
    <row r="889" spans="1:1">
      <c r="A889" s="119"/>
    </row>
    <row r="890" spans="1:1">
      <c r="A890" s="119"/>
    </row>
    <row r="891" spans="1:1">
      <c r="A891" s="119"/>
    </row>
    <row r="892" spans="1:1">
      <c r="A892" s="119"/>
    </row>
    <row r="893" spans="1:1">
      <c r="A893" s="119"/>
    </row>
    <row r="894" spans="1:1">
      <c r="A894" s="119"/>
    </row>
    <row r="895" spans="1:1">
      <c r="A895" s="119"/>
    </row>
    <row r="896" spans="1:1">
      <c r="A896" s="119"/>
    </row>
    <row r="897" spans="1:1">
      <c r="A897" s="119"/>
    </row>
    <row r="898" spans="1:1">
      <c r="A898" s="119"/>
    </row>
    <row r="899" spans="1:1">
      <c r="A899" s="119"/>
    </row>
    <row r="900" spans="1:1">
      <c r="A900" s="119"/>
    </row>
    <row r="901" spans="1:1">
      <c r="A901" s="119"/>
    </row>
    <row r="902" spans="1:1">
      <c r="A902" s="119"/>
    </row>
    <row r="903" spans="1:1">
      <c r="A903" s="119"/>
    </row>
    <row r="904" spans="1:1">
      <c r="A904" s="119"/>
    </row>
    <row r="905" spans="1:1">
      <c r="A905" s="119"/>
    </row>
    <row r="906" spans="1:1">
      <c r="A906" s="119"/>
    </row>
    <row r="907" spans="1:1">
      <c r="A907" s="119"/>
    </row>
    <row r="908" spans="1:1">
      <c r="A908" s="119"/>
    </row>
    <row r="909" spans="1:1">
      <c r="A909" s="119"/>
    </row>
    <row r="910" spans="1:1">
      <c r="A910" s="119"/>
    </row>
    <row r="911" spans="1:1">
      <c r="A911" s="119"/>
    </row>
    <row r="912" spans="1:1">
      <c r="A912" s="119"/>
    </row>
    <row r="913" spans="1:1">
      <c r="A913" s="119"/>
    </row>
    <row r="914" spans="1:1">
      <c r="A914" s="119"/>
    </row>
    <row r="915" spans="1:1">
      <c r="A915" s="119"/>
    </row>
    <row r="916" spans="1:1">
      <c r="A916" s="119"/>
    </row>
    <row r="917" spans="1:1">
      <c r="A917" s="119"/>
    </row>
    <row r="918" spans="1:1">
      <c r="A918" s="119"/>
    </row>
    <row r="919" spans="1:1">
      <c r="A919" s="119"/>
    </row>
    <row r="920" spans="1:1">
      <c r="A920" s="119"/>
    </row>
    <row r="921" spans="1:1">
      <c r="A921" s="119"/>
    </row>
    <row r="922" spans="1:1">
      <c r="A922" s="119"/>
    </row>
    <row r="923" spans="1:1">
      <c r="A923" s="119"/>
    </row>
    <row r="924" spans="1:1">
      <c r="A924" s="119"/>
    </row>
    <row r="925" spans="1:1">
      <c r="A925" s="119"/>
    </row>
    <row r="926" spans="1:1">
      <c r="A926" s="119"/>
    </row>
    <row r="927" spans="1:1">
      <c r="A927" s="119"/>
    </row>
    <row r="928" spans="1:1">
      <c r="A928" s="119"/>
    </row>
    <row r="929" spans="1:1">
      <c r="A929" s="119"/>
    </row>
    <row r="930" spans="1:1">
      <c r="A930" s="119"/>
    </row>
    <row r="931" spans="1:1">
      <c r="A931" s="119"/>
    </row>
    <row r="932" spans="1:1">
      <c r="A932" s="119"/>
    </row>
    <row r="933" spans="1:1">
      <c r="A933" s="119"/>
    </row>
    <row r="934" spans="1:1">
      <c r="A934" s="119"/>
    </row>
    <row r="935" spans="1:1">
      <c r="A935" s="119"/>
    </row>
    <row r="936" spans="1:1">
      <c r="A936" s="119"/>
    </row>
    <row r="937" spans="1:1">
      <c r="A937" s="119"/>
    </row>
    <row r="938" spans="1:1">
      <c r="A938" s="119"/>
    </row>
    <row r="939" spans="1:1">
      <c r="A939" s="119"/>
    </row>
    <row r="940" spans="1:1">
      <c r="A940" s="119"/>
    </row>
    <row r="941" spans="1:1">
      <c r="A941" s="119"/>
    </row>
    <row r="942" spans="1:1">
      <c r="A942" s="119"/>
    </row>
    <row r="943" spans="1:1">
      <c r="A943" s="119"/>
    </row>
    <row r="944" spans="1:1">
      <c r="A944" s="119"/>
    </row>
    <row r="945" spans="1:1">
      <c r="A945" s="119"/>
    </row>
    <row r="946" spans="1:1">
      <c r="A946" s="119"/>
    </row>
    <row r="947" spans="1:1">
      <c r="A947" s="119"/>
    </row>
    <row r="948" spans="1:1">
      <c r="A948" s="119"/>
    </row>
    <row r="949" spans="1:1">
      <c r="A949" s="119"/>
    </row>
    <row r="950" spans="1:1">
      <c r="A950" s="119"/>
    </row>
    <row r="951" spans="1:1">
      <c r="A951" s="119"/>
    </row>
    <row r="952" spans="1:1">
      <c r="A952" s="119"/>
    </row>
    <row r="953" spans="1:1">
      <c r="A953" s="119"/>
    </row>
    <row r="954" spans="1:1">
      <c r="A954" s="119"/>
    </row>
    <row r="955" spans="1:1">
      <c r="A955" s="119"/>
    </row>
    <row r="956" spans="1:1">
      <c r="A956" s="119"/>
    </row>
    <row r="957" spans="1:1">
      <c r="A957" s="119"/>
    </row>
    <row r="958" spans="1:1">
      <c r="A958" s="119"/>
    </row>
    <row r="959" spans="1:1">
      <c r="A959" s="119"/>
    </row>
    <row r="960" spans="1:1">
      <c r="A960" s="119"/>
    </row>
    <row r="961" spans="1:1">
      <c r="A961" s="119"/>
    </row>
    <row r="962" spans="1:1">
      <c r="A962" s="119"/>
    </row>
    <row r="963" spans="1:1">
      <c r="A963" s="119"/>
    </row>
    <row r="964" spans="1:1">
      <c r="A964" s="119"/>
    </row>
    <row r="965" spans="1:1">
      <c r="A965" s="119"/>
    </row>
    <row r="966" spans="1:1">
      <c r="A966" s="119"/>
    </row>
    <row r="967" spans="1:1">
      <c r="A967" s="119"/>
    </row>
    <row r="968" spans="1:1">
      <c r="A968" s="119"/>
    </row>
    <row r="969" spans="1:1">
      <c r="A969" s="119"/>
    </row>
    <row r="970" spans="1:1">
      <c r="A970" s="119"/>
    </row>
    <row r="971" spans="1:1">
      <c r="A971" s="119"/>
    </row>
    <row r="972" spans="1:1">
      <c r="A972" s="119"/>
    </row>
    <row r="973" spans="1:1">
      <c r="A973" s="119"/>
    </row>
    <row r="974" spans="1:1">
      <c r="A974" s="119"/>
    </row>
    <row r="975" spans="1:1">
      <c r="A975" s="119"/>
    </row>
    <row r="976" spans="1:1">
      <c r="A976" s="119"/>
    </row>
    <row r="977" spans="1:1">
      <c r="A977" s="119"/>
    </row>
    <row r="978" spans="1:1">
      <c r="A978" s="119"/>
    </row>
    <row r="979" spans="1:1">
      <c r="A979" s="119"/>
    </row>
    <row r="980" spans="1:1">
      <c r="A980" s="119"/>
    </row>
    <row r="981" spans="1:1">
      <c r="A981" s="119"/>
    </row>
    <row r="982" spans="1:1">
      <c r="A982" s="119"/>
    </row>
    <row r="983" spans="1:1">
      <c r="A983" s="119"/>
    </row>
    <row r="984" spans="1:1">
      <c r="A984" s="119"/>
    </row>
    <row r="985" spans="1:1">
      <c r="A985" s="119"/>
    </row>
    <row r="986" spans="1:1">
      <c r="A986" s="119"/>
    </row>
    <row r="987" spans="1:1">
      <c r="A987" s="119"/>
    </row>
    <row r="988" spans="1:1">
      <c r="A988" s="119"/>
    </row>
    <row r="989" spans="1:1">
      <c r="A989" s="119"/>
    </row>
    <row r="990" spans="1:1">
      <c r="A990" s="119"/>
    </row>
    <row r="991" spans="1:1">
      <c r="A991" s="119"/>
    </row>
    <row r="992" spans="1:1">
      <c r="A992" s="119"/>
    </row>
    <row r="993" spans="1:1">
      <c r="A993" s="119"/>
    </row>
    <row r="994" spans="1:1">
      <c r="A994" s="119"/>
    </row>
    <row r="995" spans="1:1">
      <c r="A995" s="119"/>
    </row>
    <row r="996" spans="1:1">
      <c r="A996" s="119"/>
    </row>
    <row r="997" spans="1:1">
      <c r="A997" s="119"/>
    </row>
    <row r="998" spans="1:1">
      <c r="A998" s="119"/>
    </row>
    <row r="999" spans="1:1">
      <c r="A999" s="119"/>
    </row>
    <row r="1000" spans="1:1">
      <c r="A1000" s="119"/>
    </row>
    <row r="1001" spans="1:1">
      <c r="A1001" s="119"/>
    </row>
    <row r="1002" spans="1:1">
      <c r="A1002" s="119"/>
    </row>
    <row r="1003" spans="1:1">
      <c r="A1003" s="119"/>
    </row>
    <row r="1004" spans="1:1">
      <c r="A1004" s="119"/>
    </row>
    <row r="1005" spans="1:1">
      <c r="A1005" s="119"/>
    </row>
    <row r="1006" spans="1:1">
      <c r="A1006" s="119"/>
    </row>
    <row r="1007" spans="1:1">
      <c r="A1007" s="119"/>
    </row>
    <row r="1008" spans="1:1">
      <c r="A1008" s="119"/>
    </row>
    <row r="1009" spans="1:1">
      <c r="A1009" s="119"/>
    </row>
    <row r="1010" spans="1:1">
      <c r="A1010" s="119"/>
    </row>
    <row r="1011" spans="1:1">
      <c r="A1011" s="119"/>
    </row>
    <row r="1012" spans="1:1">
      <c r="A1012" s="119"/>
    </row>
    <row r="1013" spans="1:1">
      <c r="A1013" s="119"/>
    </row>
    <row r="1014" spans="1:1">
      <c r="A1014" s="119"/>
    </row>
    <row r="1015" spans="1:1">
      <c r="A1015" s="119"/>
    </row>
    <row r="1016" spans="1:1">
      <c r="A1016" s="119"/>
    </row>
    <row r="1017" spans="1:1">
      <c r="A1017" s="119"/>
    </row>
    <row r="1018" spans="1:1">
      <c r="A1018" s="119"/>
    </row>
    <row r="1019" spans="1:1">
      <c r="A1019" s="119"/>
    </row>
    <row r="1020" spans="1:1">
      <c r="A1020" s="119"/>
    </row>
    <row r="1021" spans="1:1">
      <c r="A1021" s="119"/>
    </row>
    <row r="1022" spans="1:1">
      <c r="A1022" s="119"/>
    </row>
    <row r="1023" spans="1:1">
      <c r="A1023" s="119"/>
    </row>
    <row r="1024" spans="1:1">
      <c r="A1024" s="119"/>
    </row>
    <row r="1025" spans="1:1">
      <c r="A1025" s="119"/>
    </row>
    <row r="1026" spans="1:1">
      <c r="A1026" s="119"/>
    </row>
    <row r="1027" spans="1:1">
      <c r="A1027" s="119"/>
    </row>
    <row r="1028" spans="1:1">
      <c r="A1028" s="119"/>
    </row>
    <row r="1029" spans="1:1">
      <c r="A1029" s="119"/>
    </row>
    <row r="1030" spans="1:1">
      <c r="A1030" s="119"/>
    </row>
    <row r="1031" spans="1:1">
      <c r="A1031" s="119"/>
    </row>
    <row r="1032" spans="1:1">
      <c r="A1032" s="119"/>
    </row>
    <row r="1033" spans="1:1">
      <c r="A1033" s="119"/>
    </row>
    <row r="1034" spans="1:1">
      <c r="A1034" s="119"/>
    </row>
    <row r="1035" spans="1:1">
      <c r="A1035" s="119"/>
    </row>
    <row r="1036" spans="1:1">
      <c r="A1036" s="119"/>
    </row>
    <row r="1037" spans="1:1">
      <c r="A1037" s="119"/>
    </row>
    <row r="1038" spans="1:1">
      <c r="A1038" s="119"/>
    </row>
    <row r="1039" spans="1:1">
      <c r="A1039" s="119"/>
    </row>
    <row r="1040" spans="1:1">
      <c r="A1040" s="119"/>
    </row>
    <row r="1041" spans="1:1">
      <c r="A1041" s="119"/>
    </row>
    <row r="1042" spans="1:1">
      <c r="A1042" s="119"/>
    </row>
    <row r="1043" spans="1:1">
      <c r="A1043" s="119"/>
    </row>
    <row r="1044" spans="1:1">
      <c r="A1044" s="119"/>
    </row>
    <row r="1045" spans="1:1">
      <c r="A1045" s="119"/>
    </row>
    <row r="1046" spans="1:1">
      <c r="A1046" s="119"/>
    </row>
    <row r="1047" spans="1:1">
      <c r="A1047" s="119"/>
    </row>
    <row r="1048" spans="1:1">
      <c r="A1048" s="119"/>
    </row>
    <row r="1049" spans="1:1">
      <c r="A1049" s="119"/>
    </row>
    <row r="1050" spans="1:1">
      <c r="A1050" s="119"/>
    </row>
    <row r="1051" spans="1:1">
      <c r="A1051" s="119"/>
    </row>
    <row r="1052" spans="1:1">
      <c r="A1052" s="119"/>
    </row>
    <row r="1053" spans="1:1">
      <c r="A1053" s="119"/>
    </row>
    <row r="1054" spans="1:1">
      <c r="A1054" s="119"/>
    </row>
    <row r="1055" spans="1:1">
      <c r="A1055" s="119"/>
    </row>
    <row r="1056" spans="1:1">
      <c r="A1056" s="119"/>
    </row>
    <row r="1057" spans="1:1">
      <c r="A1057" s="119"/>
    </row>
    <row r="1058" spans="1:1">
      <c r="A1058" s="119"/>
    </row>
    <row r="1059" spans="1:1">
      <c r="A1059" s="119"/>
    </row>
    <row r="1060" spans="1:1">
      <c r="A1060" s="119"/>
    </row>
    <row r="1061" spans="1:1">
      <c r="A1061" s="119"/>
    </row>
    <row r="1062" spans="1:1">
      <c r="A1062" s="119"/>
    </row>
    <row r="1063" spans="1:1">
      <c r="A1063" s="119"/>
    </row>
    <row r="1064" spans="1:1">
      <c r="A1064" s="119"/>
    </row>
    <row r="1065" spans="1:1">
      <c r="A1065" s="119"/>
    </row>
    <row r="1066" spans="1:1">
      <c r="A1066" s="119"/>
    </row>
    <row r="1067" spans="1:1">
      <c r="A1067" s="119"/>
    </row>
    <row r="1068" spans="1:1">
      <c r="A1068" s="119"/>
    </row>
    <row r="1069" spans="1:1">
      <c r="A1069" s="119"/>
    </row>
    <row r="1070" spans="1:1">
      <c r="A1070" s="119"/>
    </row>
    <row r="1071" spans="1:1">
      <c r="A1071" s="119"/>
    </row>
    <row r="1072" spans="1:1">
      <c r="A1072" s="119"/>
    </row>
    <row r="1073" spans="1:1">
      <c r="A1073" s="119"/>
    </row>
    <row r="1074" spans="1:1">
      <c r="A1074" s="119"/>
    </row>
    <row r="1075" spans="1:1">
      <c r="A1075" s="119"/>
    </row>
    <row r="1076" spans="1:1">
      <c r="A1076" s="119"/>
    </row>
    <row r="1077" spans="1:1">
      <c r="A1077" s="119"/>
    </row>
    <row r="1078" spans="1:1">
      <c r="A1078" s="119"/>
    </row>
    <row r="1079" spans="1:1">
      <c r="A1079" s="119"/>
    </row>
    <row r="1080" spans="1:1">
      <c r="A1080" s="119"/>
    </row>
    <row r="1081" spans="1:1">
      <c r="A1081" s="119"/>
    </row>
    <row r="1082" spans="1:1">
      <c r="A1082" s="119"/>
    </row>
    <row r="1083" spans="1:1">
      <c r="A1083" s="119"/>
    </row>
    <row r="1084" spans="1:1">
      <c r="A1084" s="119"/>
    </row>
    <row r="1085" spans="1:1">
      <c r="A1085" s="119"/>
    </row>
    <row r="1086" spans="1:1">
      <c r="A1086" s="119"/>
    </row>
    <row r="1087" spans="1:1">
      <c r="A1087" s="119"/>
    </row>
    <row r="1088" spans="1:1">
      <c r="A1088" s="119"/>
    </row>
    <row r="1089" spans="1:1">
      <c r="A1089" s="119"/>
    </row>
    <row r="1090" spans="1:1">
      <c r="A1090" s="119"/>
    </row>
    <row r="1091" spans="1:1">
      <c r="A1091" s="119"/>
    </row>
    <row r="1092" spans="1:1">
      <c r="A1092" s="119"/>
    </row>
    <row r="1093" spans="1:1">
      <c r="A1093" s="119"/>
    </row>
    <row r="1094" spans="1:1">
      <c r="A1094" s="119"/>
    </row>
    <row r="1095" spans="1:1">
      <c r="A1095" s="119"/>
    </row>
    <row r="1096" spans="1:1">
      <c r="A1096" s="119"/>
    </row>
    <row r="1097" spans="1:1">
      <c r="A1097" s="119"/>
    </row>
    <row r="1098" spans="1:1">
      <c r="A1098" s="119"/>
    </row>
    <row r="1099" spans="1:1">
      <c r="A1099" s="119"/>
    </row>
    <row r="1100" spans="1:1">
      <c r="A1100" s="119"/>
    </row>
    <row r="1101" spans="1:1">
      <c r="A1101" s="119"/>
    </row>
    <row r="1102" spans="1:1">
      <c r="A1102" s="119"/>
    </row>
    <row r="1103" spans="1:1">
      <c r="A1103" s="119"/>
    </row>
    <row r="1104" spans="1:1">
      <c r="A1104" s="119"/>
    </row>
    <row r="1105" spans="1:1">
      <c r="A1105" s="119"/>
    </row>
    <row r="1106" spans="1:1">
      <c r="A1106" s="119"/>
    </row>
    <row r="1107" spans="1:1">
      <c r="A1107" s="119"/>
    </row>
    <row r="1108" spans="1:1">
      <c r="A1108" s="119"/>
    </row>
    <row r="1109" spans="1:1">
      <c r="A1109" s="119"/>
    </row>
    <row r="1110" spans="1:1">
      <c r="A1110" s="119"/>
    </row>
    <row r="1111" spans="1:1">
      <c r="A1111" s="119"/>
    </row>
    <row r="1112" spans="1:1">
      <c r="A1112" s="119"/>
    </row>
    <row r="1113" spans="1:1">
      <c r="A1113" s="119"/>
    </row>
    <row r="1114" spans="1:1">
      <c r="A1114" s="119"/>
    </row>
    <row r="1115" spans="1:1">
      <c r="A1115" s="119"/>
    </row>
    <row r="1116" spans="1:1">
      <c r="A1116" s="119"/>
    </row>
    <row r="1117" spans="1:1">
      <c r="A1117" s="119"/>
    </row>
    <row r="1118" spans="1:1">
      <c r="A1118" s="119"/>
    </row>
    <row r="1119" spans="1:1">
      <c r="A1119" s="119"/>
    </row>
    <row r="1120" spans="1:1">
      <c r="A1120" s="119"/>
    </row>
    <row r="1121" spans="1:1">
      <c r="A1121" s="119"/>
    </row>
    <row r="1122" spans="1:1">
      <c r="A1122" s="119"/>
    </row>
    <row r="1123" spans="1:1">
      <c r="A1123" s="119"/>
    </row>
    <row r="1124" spans="1:1">
      <c r="A1124" s="119"/>
    </row>
    <row r="1125" spans="1:1">
      <c r="A1125" s="119"/>
    </row>
    <row r="1126" spans="1:1">
      <c r="A1126" s="119"/>
    </row>
    <row r="1127" spans="1:1">
      <c r="A1127" s="119"/>
    </row>
    <row r="1128" spans="1:1">
      <c r="A1128" s="119"/>
    </row>
    <row r="1129" spans="1:1">
      <c r="A1129" s="119"/>
    </row>
    <row r="1130" spans="1:1">
      <c r="A1130" s="119"/>
    </row>
    <row r="1131" spans="1:1">
      <c r="A1131" s="119"/>
    </row>
    <row r="1132" spans="1:1">
      <c r="A1132" s="119"/>
    </row>
    <row r="1133" spans="1:1">
      <c r="A1133" s="119"/>
    </row>
    <row r="1134" spans="1:1">
      <c r="A1134" s="119"/>
    </row>
    <row r="1135" spans="1:1">
      <c r="A1135" s="119"/>
    </row>
    <row r="1136" spans="1:1">
      <c r="A1136" s="119"/>
    </row>
    <row r="1137" spans="1:1">
      <c r="A1137" s="119"/>
    </row>
    <row r="1138" spans="1:1">
      <c r="A1138" s="119"/>
    </row>
    <row r="1139" spans="1:1">
      <c r="A1139" s="119"/>
    </row>
    <row r="1140" spans="1:1">
      <c r="A1140" s="119"/>
    </row>
    <row r="1141" spans="1:1">
      <c r="A1141" s="119"/>
    </row>
    <row r="1142" spans="1:1">
      <c r="A1142" s="119"/>
    </row>
    <row r="1143" spans="1:1">
      <c r="A1143" s="119"/>
    </row>
    <row r="1144" spans="1:1">
      <c r="A1144" s="119"/>
    </row>
    <row r="1145" spans="1:1">
      <c r="A1145" s="119"/>
    </row>
    <row r="1146" spans="1:1">
      <c r="A1146" s="119"/>
    </row>
    <row r="1147" spans="1:1">
      <c r="A1147" s="119"/>
    </row>
    <row r="1148" spans="1:1">
      <c r="A1148" s="119"/>
    </row>
    <row r="1149" spans="1:1">
      <c r="A1149" s="119"/>
    </row>
    <row r="1150" spans="1:1">
      <c r="A1150" s="119"/>
    </row>
    <row r="1151" spans="1:1">
      <c r="A1151" s="119"/>
    </row>
    <row r="1152" spans="1:1">
      <c r="A1152" s="119"/>
    </row>
    <row r="1153" spans="1:1">
      <c r="A1153" s="119"/>
    </row>
    <row r="1154" spans="1:1">
      <c r="A1154" s="119"/>
    </row>
    <row r="1155" spans="1:1">
      <c r="A1155" s="119"/>
    </row>
    <row r="1156" spans="1:1">
      <c r="A1156" s="119"/>
    </row>
    <row r="1157" spans="1:1">
      <c r="A1157" s="119"/>
    </row>
    <row r="1158" spans="1:1">
      <c r="A1158" s="119"/>
    </row>
    <row r="1159" spans="1:1">
      <c r="A1159" s="119"/>
    </row>
    <row r="1160" spans="1:1">
      <c r="A1160" s="119"/>
    </row>
    <row r="1161" spans="1:1">
      <c r="A1161" s="119"/>
    </row>
    <row r="1162" spans="1:1">
      <c r="A1162" s="119"/>
    </row>
    <row r="1163" spans="1:1">
      <c r="A1163" s="119"/>
    </row>
    <row r="1164" spans="1:1">
      <c r="A1164" s="119"/>
    </row>
    <row r="1165" spans="1:1">
      <c r="A1165" s="119"/>
    </row>
    <row r="1166" spans="1:1">
      <c r="A1166" s="119"/>
    </row>
    <row r="1167" spans="1:1">
      <c r="A1167" s="119"/>
    </row>
    <row r="1168" spans="1:1">
      <c r="A1168" s="119"/>
    </row>
    <row r="1169" spans="1:1">
      <c r="A1169" s="119"/>
    </row>
    <row r="1170" spans="1:1">
      <c r="A1170" s="119"/>
    </row>
    <row r="1171" spans="1:1">
      <c r="A1171" s="119"/>
    </row>
    <row r="1172" spans="1:1">
      <c r="A1172" s="119"/>
    </row>
    <row r="1173" spans="1:1">
      <c r="A1173" s="119"/>
    </row>
    <row r="1174" spans="1:1">
      <c r="A1174" s="119"/>
    </row>
    <row r="1175" spans="1:1">
      <c r="A1175" s="119"/>
    </row>
    <row r="1176" spans="1:1">
      <c r="A1176" s="119"/>
    </row>
    <row r="1177" spans="1:1">
      <c r="A1177" s="119"/>
    </row>
    <row r="1178" spans="1:1">
      <c r="A1178" s="119"/>
    </row>
    <row r="1179" spans="1:1">
      <c r="A1179" s="119"/>
    </row>
    <row r="1180" spans="1:1">
      <c r="A1180" s="119"/>
    </row>
    <row r="1181" spans="1:1">
      <c r="A1181" s="119"/>
    </row>
    <row r="1182" spans="1:1">
      <c r="A1182" s="119"/>
    </row>
    <row r="1183" spans="1:1">
      <c r="A1183" s="119"/>
    </row>
    <row r="1184" spans="1:1">
      <c r="A1184" s="119"/>
    </row>
    <row r="1185" spans="1:1">
      <c r="A1185" s="119"/>
    </row>
    <row r="1186" spans="1:1">
      <c r="A1186" s="119"/>
    </row>
    <row r="1187" spans="1:1">
      <c r="A1187" s="119"/>
    </row>
    <row r="1188" spans="1:1">
      <c r="A1188" s="119"/>
    </row>
    <row r="1189" spans="1:1">
      <c r="A1189" s="119"/>
    </row>
    <row r="1190" spans="1:1">
      <c r="A1190" s="119"/>
    </row>
    <row r="1191" spans="1:1">
      <c r="A1191" s="119"/>
    </row>
    <row r="1192" spans="1:1">
      <c r="A1192" s="119"/>
    </row>
    <row r="1193" spans="1:1">
      <c r="A1193" s="119"/>
    </row>
    <row r="1194" spans="1:1">
      <c r="A1194" s="119"/>
    </row>
    <row r="1195" spans="1:1">
      <c r="A1195" s="119"/>
    </row>
    <row r="1196" spans="1:1">
      <c r="A1196" s="119"/>
    </row>
    <row r="1197" spans="1:1">
      <c r="A1197" s="119"/>
    </row>
    <row r="1198" spans="1:1">
      <c r="A1198" s="119"/>
    </row>
    <row r="1199" spans="1:1">
      <c r="A1199" s="119"/>
    </row>
    <row r="1200" spans="1:1">
      <c r="A1200" s="119"/>
    </row>
    <row r="1201" spans="1:1">
      <c r="A1201" s="119"/>
    </row>
    <row r="1202" spans="1:1">
      <c r="A1202" s="119"/>
    </row>
    <row r="1203" spans="1:1">
      <c r="A1203" s="119"/>
    </row>
    <row r="1204" spans="1:1">
      <c r="A1204" s="119"/>
    </row>
    <row r="1205" spans="1:1">
      <c r="A1205" s="119"/>
    </row>
    <row r="1206" spans="1:1">
      <c r="A1206" s="119"/>
    </row>
    <row r="1207" spans="1:1">
      <c r="A1207" s="119"/>
    </row>
    <row r="1208" spans="1:1">
      <c r="A1208" s="119"/>
    </row>
    <row r="1209" spans="1:1">
      <c r="A1209" s="119"/>
    </row>
    <row r="1210" spans="1:1">
      <c r="A1210" s="119"/>
    </row>
    <row r="1211" spans="1:1">
      <c r="A1211" s="119"/>
    </row>
    <row r="1212" spans="1:1">
      <c r="A1212" s="119"/>
    </row>
    <row r="1213" spans="1:1">
      <c r="A1213" s="119"/>
    </row>
    <row r="1214" spans="1:1">
      <c r="A1214" s="119"/>
    </row>
    <row r="1215" spans="1:1">
      <c r="A1215" s="119"/>
    </row>
    <row r="1216" spans="1:1">
      <c r="A1216" s="119"/>
    </row>
    <row r="1217" spans="1:1">
      <c r="A1217" s="119"/>
    </row>
    <row r="1218" spans="1:1">
      <c r="A1218" s="119"/>
    </row>
    <row r="1219" spans="1:1">
      <c r="A1219" s="119"/>
    </row>
    <row r="1220" spans="1:1">
      <c r="A1220" s="119"/>
    </row>
    <row r="1221" spans="1:1">
      <c r="A1221" s="119"/>
    </row>
    <row r="1222" spans="1:1">
      <c r="A1222" s="119"/>
    </row>
    <row r="1223" spans="1:1">
      <c r="A1223" s="119"/>
    </row>
    <row r="1224" spans="1:1">
      <c r="A1224" s="119"/>
    </row>
    <row r="1225" spans="1:1">
      <c r="A1225" s="119"/>
    </row>
    <row r="1226" spans="1:1">
      <c r="A1226" s="119"/>
    </row>
    <row r="1227" spans="1:1">
      <c r="A1227" s="119"/>
    </row>
    <row r="1228" spans="1:1">
      <c r="A1228" s="119"/>
    </row>
    <row r="1229" spans="1:1">
      <c r="A1229" s="119"/>
    </row>
    <row r="1230" spans="1:1">
      <c r="A1230" s="119"/>
    </row>
    <row r="1231" spans="1:1">
      <c r="A1231" s="119"/>
    </row>
    <row r="1232" spans="1:1">
      <c r="A1232" s="119"/>
    </row>
    <row r="1233" spans="1:1">
      <c r="A1233" s="119"/>
    </row>
    <row r="1234" spans="1:1">
      <c r="A1234" s="119"/>
    </row>
    <row r="1235" spans="1:1">
      <c r="A1235" s="119"/>
    </row>
    <row r="1236" spans="1:1">
      <c r="A1236" s="119"/>
    </row>
    <row r="1237" spans="1:1">
      <c r="A1237" s="119"/>
    </row>
    <row r="1238" spans="1:1">
      <c r="A1238" s="119"/>
    </row>
    <row r="1239" spans="1:1">
      <c r="A1239" s="119"/>
    </row>
    <row r="1240" spans="1:1">
      <c r="A1240" s="119"/>
    </row>
    <row r="1241" spans="1:1">
      <c r="A1241" s="119"/>
    </row>
    <row r="1242" spans="1:1">
      <c r="A1242" s="119"/>
    </row>
    <row r="1243" spans="1:1">
      <c r="A1243" s="119"/>
    </row>
    <row r="1244" spans="1:1">
      <c r="A1244" s="119"/>
    </row>
    <row r="1245" spans="1:1">
      <c r="A1245" s="119"/>
    </row>
    <row r="1246" spans="1:1">
      <c r="A1246" s="119"/>
    </row>
    <row r="1247" spans="1:1">
      <c r="A1247" s="119"/>
    </row>
    <row r="1248" spans="1:1">
      <c r="A1248" s="119"/>
    </row>
    <row r="1249" spans="1:1">
      <c r="A1249" s="119"/>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E97"/>
  <sheetViews>
    <sheetView showGridLines="0" zoomScaleSheetLayoutView="75" workbookViewId="0">
      <pane xSplit="1" ySplit="4" topLeftCell="B20"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5" width="10.5703125" style="4" customWidth="1"/>
    <col min="6" max="16384" width="9.140625" style="4"/>
  </cols>
  <sheetData>
    <row r="1" spans="1:5" s="147" customFormat="1">
      <c r="A1" s="115" t="s">
        <v>11</v>
      </c>
      <c r="B1" s="163"/>
      <c r="C1" s="163"/>
      <c r="D1" s="163"/>
      <c r="E1" s="163"/>
    </row>
    <row r="2" spans="1:5" s="147" customFormat="1">
      <c r="A2" s="115" t="s">
        <v>58</v>
      </c>
      <c r="B2" s="163"/>
      <c r="C2" s="163"/>
      <c r="D2" s="163"/>
      <c r="E2" s="163"/>
    </row>
    <row r="3" spans="1:5">
      <c r="A3" s="111" t="s">
        <v>427</v>
      </c>
      <c r="B3" s="112"/>
      <c r="C3" s="112"/>
      <c r="D3" s="112"/>
      <c r="E3" s="112"/>
    </row>
    <row r="4" spans="1:5" s="39" customFormat="1" ht="15.75" customHeight="1">
      <c r="A4" s="113" t="s">
        <v>97</v>
      </c>
      <c r="B4" s="162">
        <v>2017</v>
      </c>
      <c r="C4" s="162"/>
      <c r="D4" s="162">
        <v>2018</v>
      </c>
      <c r="E4" s="162">
        <v>2019</v>
      </c>
    </row>
    <row r="5" spans="1:5" s="39" customFormat="1" ht="14.25">
      <c r="A5" s="71" t="s">
        <v>439</v>
      </c>
      <c r="B5" s="30">
        <v>90132</v>
      </c>
      <c r="C5" s="30"/>
      <c r="D5" s="30">
        <v>97132</v>
      </c>
      <c r="E5" s="30">
        <v>106104</v>
      </c>
    </row>
    <row r="6" spans="1:5" s="39" customFormat="1">
      <c r="A6" s="72"/>
      <c r="B6" s="56"/>
      <c r="C6" s="56"/>
      <c r="D6" s="56"/>
      <c r="E6" s="56"/>
    </row>
    <row r="7" spans="1:5" s="39" customFormat="1" ht="14.25">
      <c r="A7" s="90" t="s">
        <v>382</v>
      </c>
      <c r="B7" s="75">
        <v>2017</v>
      </c>
      <c r="C7" s="75"/>
      <c r="D7" s="75">
        <v>2018</v>
      </c>
      <c r="E7" s="75">
        <f>E4</f>
        <v>2019</v>
      </c>
    </row>
    <row r="8" spans="1:5" s="36" customFormat="1">
      <c r="A8" s="72" t="s">
        <v>28</v>
      </c>
      <c r="B8" s="30">
        <v>85653</v>
      </c>
      <c r="C8" s="30"/>
      <c r="D8" s="30">
        <v>95363</v>
      </c>
      <c r="E8" s="30">
        <v>103756</v>
      </c>
    </row>
    <row r="9" spans="1:5">
      <c r="A9" s="72" t="s">
        <v>189</v>
      </c>
      <c r="B9" s="37" t="s">
        <v>245</v>
      </c>
      <c r="C9" s="37"/>
      <c r="D9" s="460">
        <v>0.11</v>
      </c>
      <c r="E9" s="460">
        <v>0.09</v>
      </c>
    </row>
    <row r="10" spans="1:5" s="36" customFormat="1">
      <c r="A10" s="72" t="s">
        <v>190</v>
      </c>
      <c r="B10" s="37" t="s">
        <v>245</v>
      </c>
      <c r="C10" s="37"/>
      <c r="D10" s="460">
        <v>0.08</v>
      </c>
      <c r="E10" s="460">
        <v>0.04</v>
      </c>
    </row>
    <row r="11" spans="1:5" s="36" customFormat="1">
      <c r="A11" s="72" t="s">
        <v>191</v>
      </c>
      <c r="B11" s="37" t="s">
        <v>245</v>
      </c>
      <c r="C11" s="37"/>
      <c r="D11" s="460">
        <v>0.08</v>
      </c>
      <c r="E11" s="460">
        <v>0.02</v>
      </c>
    </row>
    <row r="12" spans="1:5" s="36" customFormat="1" ht="14.25">
      <c r="A12" s="72" t="s">
        <v>59</v>
      </c>
      <c r="B12" s="65">
        <v>22383</v>
      </c>
      <c r="C12" s="478"/>
      <c r="D12" s="65">
        <v>24510</v>
      </c>
      <c r="E12" s="65">
        <f>'APMs calculated'!L20</f>
        <v>26597</v>
      </c>
    </row>
    <row r="13" spans="1:5" s="36" customFormat="1" ht="14.25">
      <c r="A13" s="72" t="s">
        <v>362</v>
      </c>
      <c r="B13" s="267">
        <v>0.26100000000000001</v>
      </c>
      <c r="C13" s="478"/>
      <c r="D13" s="267">
        <v>0.25700000000000001</v>
      </c>
      <c r="E13" s="267">
        <f>E12/E8</f>
        <v>0.25634180191988898</v>
      </c>
    </row>
    <row r="14" spans="1:5" s="36" customFormat="1">
      <c r="A14" s="72" t="s">
        <v>54</v>
      </c>
      <c r="B14" s="30">
        <v>18748</v>
      </c>
      <c r="C14" s="30"/>
      <c r="D14" s="30">
        <v>21187</v>
      </c>
      <c r="E14" s="30">
        <v>21897</v>
      </c>
    </row>
    <row r="15" spans="1:5" s="36" customFormat="1">
      <c r="A15" s="72" t="s">
        <v>60</v>
      </c>
      <c r="B15" s="34">
        <v>0.219</v>
      </c>
      <c r="C15" s="34"/>
      <c r="D15" s="34">
        <v>0.222</v>
      </c>
      <c r="E15" s="34">
        <v>0.21104321677782489</v>
      </c>
    </row>
    <row r="16" spans="1:5" s="36" customFormat="1">
      <c r="A16" s="72" t="s">
        <v>61</v>
      </c>
      <c r="B16" s="65">
        <v>-1071</v>
      </c>
      <c r="C16" s="65"/>
      <c r="D16" s="65">
        <v>-644</v>
      </c>
      <c r="E16" s="65">
        <v>-359</v>
      </c>
    </row>
    <row r="17" spans="1:5" s="36" customFormat="1">
      <c r="A17" s="72" t="s">
        <v>62</v>
      </c>
      <c r="B17" s="267">
        <v>-1.2999999999999999E-2</v>
      </c>
      <c r="C17" s="267"/>
      <c r="D17" s="267">
        <f>D16/D8</f>
        <v>-6.7531432526241834E-3</v>
      </c>
      <c r="E17" s="267">
        <f>E16/E8</f>
        <v>-3.4600408651065963E-3</v>
      </c>
    </row>
    <row r="18" spans="1:5" s="36" customFormat="1">
      <c r="A18" s="72" t="s">
        <v>32</v>
      </c>
      <c r="B18" s="30">
        <v>17591</v>
      </c>
      <c r="C18" s="30"/>
      <c r="D18" s="30">
        <v>20844</v>
      </c>
      <c r="E18" s="30">
        <f>'Y IS SEK'!D46</f>
        <v>21572</v>
      </c>
    </row>
    <row r="19" spans="1:5" s="36" customFormat="1">
      <c r="A19" s="72" t="s">
        <v>98</v>
      </c>
      <c r="B19" s="34">
        <f>+B18/B8</f>
        <v>0.20537517658459131</v>
      </c>
      <c r="C19" s="34"/>
      <c r="D19" s="34">
        <f>+D18/D8</f>
        <v>0.21857533844363117</v>
      </c>
      <c r="E19" s="34">
        <f>+E18/E8</f>
        <v>0.20791086780523535</v>
      </c>
    </row>
    <row r="20" spans="1:5" s="36" customFormat="1">
      <c r="A20" s="72" t="s">
        <v>55</v>
      </c>
      <c r="B20" s="30">
        <v>12661</v>
      </c>
      <c r="C20" s="30"/>
      <c r="D20" s="30">
        <v>16336</v>
      </c>
      <c r="E20" s="30">
        <f>'Y IS SEK'!D51</f>
        <v>16543</v>
      </c>
    </row>
    <row r="21" spans="1:5" s="36" customFormat="1">
      <c r="A21" s="72" t="s">
        <v>34</v>
      </c>
      <c r="B21" s="30">
        <v>16674</v>
      </c>
      <c r="C21" s="30"/>
      <c r="D21" s="30">
        <v>106435</v>
      </c>
      <c r="E21" s="30">
        <f>'Y IS SEK'!D53</f>
        <v>16543</v>
      </c>
    </row>
    <row r="22" spans="1:5" s="36" customFormat="1">
      <c r="A22" s="72"/>
      <c r="B22" s="189"/>
      <c r="C22" s="189"/>
      <c r="D22" s="189"/>
      <c r="E22" s="189"/>
    </row>
    <row r="23" spans="1:5">
      <c r="A23" s="90" t="s">
        <v>363</v>
      </c>
      <c r="B23" s="75">
        <v>2017</v>
      </c>
      <c r="C23" s="75"/>
      <c r="D23" s="75">
        <v>2018</v>
      </c>
      <c r="E23" s="75">
        <f>E4</f>
        <v>2019</v>
      </c>
    </row>
    <row r="24" spans="1:5">
      <c r="A24" s="72" t="s">
        <v>72</v>
      </c>
      <c r="B24" s="17">
        <v>33631</v>
      </c>
      <c r="C24" s="17"/>
      <c r="D24" s="17">
        <v>35894</v>
      </c>
      <c r="E24" s="17">
        <v>37805</v>
      </c>
    </row>
    <row r="25" spans="1:5">
      <c r="A25" s="72" t="s">
        <v>73</v>
      </c>
      <c r="B25" s="65">
        <v>2547</v>
      </c>
      <c r="C25" s="65"/>
      <c r="D25" s="65">
        <v>2657</v>
      </c>
      <c r="E25" s="65">
        <v>2744.5046951461445</v>
      </c>
    </row>
    <row r="26" spans="1:5">
      <c r="A26" s="72"/>
      <c r="B26" s="143"/>
      <c r="C26" s="143"/>
      <c r="D26" s="143"/>
      <c r="E26" s="143"/>
    </row>
    <row r="27" spans="1:5" s="36" customFormat="1" ht="14.25">
      <c r="A27" s="90" t="s">
        <v>429</v>
      </c>
      <c r="B27" s="468" t="s">
        <v>435</v>
      </c>
      <c r="C27" s="468"/>
      <c r="D27" s="465" t="s">
        <v>436</v>
      </c>
      <c r="E27" s="465">
        <f>E4</f>
        <v>2019</v>
      </c>
    </row>
    <row r="28" spans="1:5" s="36" customFormat="1">
      <c r="A28" s="72" t="s">
        <v>63</v>
      </c>
      <c r="B28" s="20">
        <v>29187</v>
      </c>
      <c r="C28" s="20"/>
      <c r="D28" s="20">
        <v>28444</v>
      </c>
      <c r="E28" s="20">
        <f>'Y CF SEK'!D10</f>
        <v>26696</v>
      </c>
    </row>
    <row r="29" spans="1:5" s="36" customFormat="1">
      <c r="A29" s="72" t="s">
        <v>64</v>
      </c>
      <c r="B29" s="20">
        <v>20930</v>
      </c>
      <c r="C29" s="20"/>
      <c r="D29" s="20">
        <v>21481</v>
      </c>
      <c r="E29" s="20">
        <v>20209</v>
      </c>
    </row>
    <row r="30" spans="1:5" s="36" customFormat="1">
      <c r="A30" s="72" t="s">
        <v>65</v>
      </c>
      <c r="B30" s="20">
        <v>1398</v>
      </c>
      <c r="C30" s="20"/>
      <c r="D30" s="20">
        <v>-3391</v>
      </c>
      <c r="E30" s="20">
        <f>'Y CF SEK'!D16</f>
        <v>-2971</v>
      </c>
    </row>
    <row r="31" spans="1:5" s="36" customFormat="1">
      <c r="A31" s="72" t="s">
        <v>113</v>
      </c>
      <c r="B31" s="20">
        <v>-1412</v>
      </c>
      <c r="C31" s="20"/>
      <c r="D31" s="20">
        <v>-1462</v>
      </c>
      <c r="E31" s="20">
        <f>'Y CF SEK'!D17</f>
        <v>-1140</v>
      </c>
    </row>
    <row r="32" spans="1:5" s="36" customFormat="1">
      <c r="A32" s="72" t="s">
        <v>114</v>
      </c>
      <c r="B32" s="20">
        <v>-948</v>
      </c>
      <c r="C32" s="20"/>
      <c r="D32" s="20">
        <v>-1276</v>
      </c>
      <c r="E32" s="20">
        <f>'Y CF SEK'!D17+'Y CF SEK'!D18</f>
        <v>-1087</v>
      </c>
    </row>
    <row r="33" spans="1:5" s="36" customFormat="1" ht="15" customHeight="1">
      <c r="A33" s="72" t="s">
        <v>62</v>
      </c>
      <c r="B33" s="34">
        <v>-1.0999999999999999E-2</v>
      </c>
      <c r="C33" s="34"/>
      <c r="D33" s="34">
        <f>+D32/D8</f>
        <v>-1.3380451537808164E-2</v>
      </c>
      <c r="E33" s="34">
        <f>+E32/E8</f>
        <v>-1.0476502563707159E-2</v>
      </c>
    </row>
    <row r="34" spans="1:5" s="36" customFormat="1">
      <c r="A34" s="72" t="s">
        <v>87</v>
      </c>
      <c r="B34" s="20">
        <v>-758</v>
      </c>
      <c r="C34" s="20"/>
      <c r="D34" s="20">
        <v>-4301</v>
      </c>
      <c r="E34" s="20">
        <f>'Y CF SEK'!D29</f>
        <v>-9683</v>
      </c>
    </row>
    <row r="35" spans="1:5" s="36" customFormat="1">
      <c r="A35" s="72" t="s">
        <v>66</v>
      </c>
      <c r="B35" s="20">
        <v>-1742</v>
      </c>
      <c r="C35" s="20"/>
      <c r="D35" s="20">
        <v>-2000</v>
      </c>
      <c r="E35" s="20">
        <f>'Y CF SEK'!D22</f>
        <v>-1662</v>
      </c>
    </row>
    <row r="36" spans="1:5" s="36" customFormat="1">
      <c r="A36" s="72" t="s">
        <v>62</v>
      </c>
      <c r="B36" s="34">
        <v>-0.02</v>
      </c>
      <c r="C36" s="34"/>
      <c r="D36" s="34">
        <f>+D35/D8</f>
        <v>-2.0972494573367029E-2</v>
      </c>
      <c r="E36" s="34">
        <f>+E35/E8</f>
        <v>-1.6018350745980955E-2</v>
      </c>
    </row>
    <row r="37" spans="1:5" s="36" customFormat="1" ht="15" customHeight="1">
      <c r="A37" s="72" t="s">
        <v>67</v>
      </c>
      <c r="B37" s="265">
        <v>-7745</v>
      </c>
      <c r="C37" s="265"/>
      <c r="D37" s="265">
        <v>-21601</v>
      </c>
      <c r="E37" s="265">
        <f>'Y CF SEK'!D39</f>
        <v>-8024</v>
      </c>
    </row>
    <row r="38" spans="1:5" s="36" customFormat="1">
      <c r="A38" s="72" t="s">
        <v>112</v>
      </c>
      <c r="B38" s="266">
        <v>-8255</v>
      </c>
      <c r="C38" s="266"/>
      <c r="D38" s="266">
        <v>-8496</v>
      </c>
      <c r="E38" s="266">
        <f>'Y CF SEK'!D32+'Y CF SEK'!D33</f>
        <v>-7663</v>
      </c>
    </row>
    <row r="39" spans="1:5" s="36" customFormat="1">
      <c r="A39" s="72" t="s">
        <v>68</v>
      </c>
      <c r="B39" s="266">
        <v>18856</v>
      </c>
      <c r="C39" s="266"/>
      <c r="D39" s="266">
        <v>14133</v>
      </c>
      <c r="E39" s="266">
        <f>SUM('Q CF SEK'!J64:O64)</f>
        <v>21933</v>
      </c>
    </row>
    <row r="40" spans="1:5" s="36" customFormat="1">
      <c r="A40" s="73"/>
      <c r="B40" s="366"/>
      <c r="C40" s="366"/>
      <c r="D40" s="366"/>
      <c r="E40" s="366"/>
    </row>
    <row r="41" spans="1:5" s="36" customFormat="1" ht="14.25">
      <c r="A41" s="90" t="s">
        <v>430</v>
      </c>
      <c r="B41" s="468">
        <v>2017</v>
      </c>
      <c r="C41" s="468"/>
      <c r="D41" s="465">
        <v>2018</v>
      </c>
      <c r="E41" s="465">
        <f>E4</f>
        <v>2019</v>
      </c>
    </row>
    <row r="42" spans="1:5" s="36" customFormat="1" ht="14.25">
      <c r="A42" s="72" t="s">
        <v>172</v>
      </c>
      <c r="B42" s="30">
        <f>'Y BS SEK'!B17</f>
        <v>126031</v>
      </c>
      <c r="C42" s="477" t="s">
        <v>340</v>
      </c>
      <c r="D42" s="30">
        <f>'Y BS SEK'!C17</f>
        <v>96670</v>
      </c>
      <c r="E42" s="30">
        <f>'Y BS SEK'!D17</f>
        <v>111722</v>
      </c>
    </row>
    <row r="43" spans="1:5" s="56" customFormat="1" ht="14.25">
      <c r="A43" s="72" t="s">
        <v>173</v>
      </c>
      <c r="B43" s="512">
        <v>0.68</v>
      </c>
      <c r="C43" s="478" t="s">
        <v>340</v>
      </c>
      <c r="D43" s="512">
        <v>0.99</v>
      </c>
      <c r="E43" s="512">
        <v>0.98</v>
      </c>
    </row>
    <row r="44" spans="1:5" s="39" customFormat="1">
      <c r="A44" s="72" t="s">
        <v>431</v>
      </c>
      <c r="B44" s="65">
        <v>64096</v>
      </c>
      <c r="C44" s="65"/>
      <c r="D44" s="20">
        <v>64945</v>
      </c>
      <c r="E44" s="20">
        <v>72732</v>
      </c>
    </row>
    <row r="45" spans="1:5" s="14" customFormat="1">
      <c r="A45" s="72" t="s">
        <v>432</v>
      </c>
      <c r="B45" s="365">
        <f>B8/B44</f>
        <v>1.336323639540689</v>
      </c>
      <c r="C45" s="365"/>
      <c r="D45" s="365">
        <f>D8/D44</f>
        <v>1.468365540072369</v>
      </c>
      <c r="E45" s="365">
        <f>E8/E44</f>
        <v>1.4265522741021834</v>
      </c>
    </row>
    <row r="46" spans="1:5" s="14" customFormat="1">
      <c r="A46" s="72" t="s">
        <v>433</v>
      </c>
      <c r="B46" s="462">
        <f>'APMs calculated'!B33</f>
        <v>0.2930760109835247</v>
      </c>
      <c r="C46" s="462"/>
      <c r="D46" s="462">
        <f>'APMs calculated'!H33</f>
        <v>0.32541381168681194</v>
      </c>
      <c r="E46" s="462">
        <f>'APMs calculated'!L33</f>
        <v>0.3025353352032118</v>
      </c>
    </row>
    <row r="47" spans="1:5" s="14" customFormat="1" ht="14.25">
      <c r="A47" s="72" t="s">
        <v>248</v>
      </c>
      <c r="B47" s="370">
        <f>-'Q BS SEK'!E45</f>
        <v>2466</v>
      </c>
      <c r="C47" s="478" t="s">
        <v>340</v>
      </c>
      <c r="D47" s="370">
        <f>-'Q BS SEK'!I45</f>
        <v>6702</v>
      </c>
      <c r="E47" s="370">
        <f>-'Y BS SEK'!D45</f>
        <v>12013</v>
      </c>
    </row>
    <row r="48" spans="1:5" s="14" customFormat="1" ht="14.25">
      <c r="A48" s="72" t="s">
        <v>249</v>
      </c>
      <c r="B48" s="371">
        <f>B47/B12</f>
        <v>0.110172899075191</v>
      </c>
      <c r="C48" s="478" t="s">
        <v>340</v>
      </c>
      <c r="D48" s="371">
        <f>D47/D12</f>
        <v>0.27343941248470011</v>
      </c>
      <c r="E48" s="371">
        <f>E47/E12</f>
        <v>0.45166748129488288</v>
      </c>
    </row>
    <row r="49" spans="1:5" s="14" customFormat="1" ht="14.25">
      <c r="A49" s="72" t="s">
        <v>13</v>
      </c>
      <c r="B49" s="30">
        <f>'Y BS SEK'!B21</f>
        <v>60601</v>
      </c>
      <c r="C49" s="478" t="s">
        <v>340</v>
      </c>
      <c r="D49" s="30">
        <f>'Y BS SEK'!C21</f>
        <v>42472</v>
      </c>
      <c r="E49" s="30">
        <f>'Y BS SEK'!D21</f>
        <v>53290</v>
      </c>
    </row>
    <row r="50" spans="1:5" s="14" customFormat="1" ht="14.25">
      <c r="A50" s="72" t="s">
        <v>69</v>
      </c>
      <c r="B50" s="463">
        <f>B47/B49</f>
        <v>4.0692397815217572E-2</v>
      </c>
      <c r="C50" s="478" t="s">
        <v>340</v>
      </c>
      <c r="D50" s="463">
        <f>D47/D49</f>
        <v>0.15779807873422491</v>
      </c>
      <c r="E50" s="463">
        <f>E47/E49</f>
        <v>0.22542690936385815</v>
      </c>
    </row>
    <row r="51" spans="1:5" s="14" customFormat="1" ht="14.25">
      <c r="A51" s="72" t="s">
        <v>70</v>
      </c>
      <c r="B51" s="463">
        <f>B49/B42</f>
        <v>0.48084201505978685</v>
      </c>
      <c r="C51" s="511" t="s">
        <v>340</v>
      </c>
      <c r="D51" s="463">
        <f>D49/D42</f>
        <v>0.43935036722871623</v>
      </c>
      <c r="E51" s="463">
        <f>E49/E42</f>
        <v>0.47698752260074112</v>
      </c>
    </row>
    <row r="52" spans="1:5" s="14" customFormat="1" ht="14.25">
      <c r="A52" s="72" t="s">
        <v>71</v>
      </c>
      <c r="B52" s="463">
        <f>'APMs calculated'!B8</f>
        <v>0.30141003131391747</v>
      </c>
      <c r="C52" s="511" t="s">
        <v>340</v>
      </c>
      <c r="D52" s="463">
        <f>'APMs calculated'!H8</f>
        <v>0.33650558233428091</v>
      </c>
      <c r="E52" s="463">
        <f>'APMs calculated'!L8</f>
        <v>0.34741322029051336</v>
      </c>
    </row>
    <row r="53" spans="1:5" s="42" customFormat="1">
      <c r="A53" s="58"/>
      <c r="B53" s="59"/>
      <c r="C53" s="59"/>
      <c r="D53" s="59"/>
      <c r="E53" s="59"/>
    </row>
    <row r="54" spans="1:5" ht="14.25">
      <c r="A54" s="114" t="s">
        <v>434</v>
      </c>
      <c r="B54" s="469" t="s">
        <v>361</v>
      </c>
      <c r="C54" s="469"/>
      <c r="D54" s="121">
        <v>2018</v>
      </c>
      <c r="E54" s="121">
        <f>E4</f>
        <v>2019</v>
      </c>
    </row>
    <row r="55" spans="1:5" outlineLevel="1">
      <c r="A55" s="61" t="s">
        <v>357</v>
      </c>
      <c r="B55" s="464">
        <v>13.72</v>
      </c>
      <c r="C55" s="464"/>
      <c r="D55" s="63">
        <v>13.45</v>
      </c>
      <c r="E55" s="63">
        <v>13.6</v>
      </c>
    </row>
    <row r="56" spans="1:5" outlineLevel="1">
      <c r="A56" s="61" t="s">
        <v>358</v>
      </c>
      <c r="B56" s="464">
        <v>13.61</v>
      </c>
      <c r="C56" s="464"/>
      <c r="D56" s="63">
        <v>13.43</v>
      </c>
      <c r="E56" s="63">
        <v>13.59</v>
      </c>
    </row>
    <row r="57" spans="1:5" s="13" customFormat="1" ht="15.75" customHeight="1" outlineLevel="1">
      <c r="A57" s="9" t="s">
        <v>74</v>
      </c>
      <c r="B57" s="63">
        <v>7</v>
      </c>
      <c r="C57" s="63"/>
      <c r="D57" s="63">
        <v>6.3</v>
      </c>
      <c r="E57" s="63">
        <v>7</v>
      </c>
    </row>
    <row r="58" spans="1:5" outlineLevel="1">
      <c r="A58" s="9" t="s">
        <v>75</v>
      </c>
      <c r="B58" s="267">
        <f>B57/B55</f>
        <v>0.51020408163265307</v>
      </c>
      <c r="C58" s="267"/>
      <c r="D58" s="267">
        <f>D57/D55</f>
        <v>0.46840148698884759</v>
      </c>
      <c r="E58" s="34">
        <f>E57/E55</f>
        <v>0.51470588235294124</v>
      </c>
    </row>
    <row r="59" spans="1:5" outlineLevel="1">
      <c r="A59" s="189" t="s">
        <v>76</v>
      </c>
      <c r="B59" s="64">
        <f>B57/B67</f>
        <v>2.1739130434782608E-2</v>
      </c>
      <c r="C59" s="64"/>
      <c r="D59" s="64">
        <f>D57/D67</f>
        <v>2.1627188465499485E-2</v>
      </c>
      <c r="E59" s="64">
        <f>E57/E67</f>
        <v>2.4305555555555556E-2</v>
      </c>
    </row>
    <row r="60" spans="1:5" outlineLevel="1">
      <c r="A60" s="9" t="s">
        <v>77</v>
      </c>
      <c r="B60" s="298">
        <v>8</v>
      </c>
      <c r="C60" s="298"/>
      <c r="D60" s="527" t="s">
        <v>145</v>
      </c>
      <c r="E60" s="528" t="s">
        <v>145</v>
      </c>
    </row>
    <row r="61" spans="1:5" s="13" customFormat="1" outlineLevel="1">
      <c r="A61" s="9" t="s">
        <v>68</v>
      </c>
      <c r="B61" s="63">
        <v>15.53</v>
      </c>
      <c r="C61" s="63"/>
      <c r="D61" s="252">
        <v>11.65</v>
      </c>
      <c r="E61" s="275">
        <v>12.040009878982465</v>
      </c>
    </row>
    <row r="62" spans="1:5" outlineLevel="1">
      <c r="A62" s="9" t="s">
        <v>13</v>
      </c>
      <c r="B62" s="294">
        <v>50</v>
      </c>
      <c r="C62" s="294"/>
      <c r="D62" s="294">
        <v>35</v>
      </c>
      <c r="E62" s="294">
        <v>44</v>
      </c>
    </row>
    <row r="63" spans="1:5" outlineLevel="1">
      <c r="A63" s="10" t="s">
        <v>79</v>
      </c>
      <c r="B63" s="243">
        <v>354.2</v>
      </c>
      <c r="C63" s="243"/>
      <c r="D63" s="243">
        <v>210.5</v>
      </c>
      <c r="E63" s="243">
        <v>373.6</v>
      </c>
    </row>
    <row r="64" spans="1:5" outlineLevel="1">
      <c r="A64" s="10" t="s">
        <v>80</v>
      </c>
      <c r="B64" s="243">
        <v>314.60000000000002</v>
      </c>
      <c r="C64" s="243"/>
      <c r="D64" s="243">
        <v>193.3</v>
      </c>
      <c r="E64" s="243">
        <v>325.2</v>
      </c>
    </row>
    <row r="65" spans="1:5" outlineLevel="1">
      <c r="A65" s="10" t="s">
        <v>149</v>
      </c>
      <c r="B65" s="243">
        <v>375.8</v>
      </c>
      <c r="C65" s="243"/>
      <c r="D65" s="243">
        <v>380.8</v>
      </c>
      <c r="E65" s="243">
        <v>386.5</v>
      </c>
    </row>
    <row r="66" spans="1:5" outlineLevel="1">
      <c r="A66" s="10" t="s">
        <v>150</v>
      </c>
      <c r="B66" s="243">
        <v>277</v>
      </c>
      <c r="C66" s="243"/>
      <c r="D66" s="243">
        <v>205.3</v>
      </c>
      <c r="E66" s="243">
        <v>205</v>
      </c>
    </row>
    <row r="67" spans="1:5" outlineLevel="1">
      <c r="A67" s="10" t="s">
        <v>81</v>
      </c>
      <c r="B67" s="243">
        <v>322</v>
      </c>
      <c r="C67" s="243"/>
      <c r="D67" s="243">
        <v>291.3</v>
      </c>
      <c r="E67" s="243">
        <v>288</v>
      </c>
    </row>
    <row r="68" spans="1:5" outlineLevel="1">
      <c r="A68" s="9" t="s">
        <v>78</v>
      </c>
      <c r="B68" s="66">
        <v>1214.0999999999999</v>
      </c>
      <c r="C68" s="66"/>
      <c r="D68" s="66">
        <v>1213.5</v>
      </c>
      <c r="E68" s="66">
        <v>1214.7</v>
      </c>
    </row>
    <row r="69" spans="1:5" outlineLevel="1">
      <c r="A69" s="11" t="s">
        <v>86</v>
      </c>
      <c r="B69" s="67">
        <v>1215.8</v>
      </c>
      <c r="C69" s="67"/>
      <c r="D69" s="67">
        <v>1215.3</v>
      </c>
      <c r="E69" s="67">
        <v>1215.8</v>
      </c>
    </row>
    <row r="70" spans="1:5">
      <c r="A70" s="9"/>
      <c r="B70" s="62"/>
      <c r="C70" s="62"/>
      <c r="D70" s="62"/>
      <c r="E70" s="62"/>
    </row>
    <row r="71" spans="1:5">
      <c r="A71" s="10" t="s">
        <v>188</v>
      </c>
      <c r="B71" s="62"/>
      <c r="C71" s="62"/>
      <c r="D71" s="62"/>
      <c r="E71" s="62"/>
    </row>
    <row r="72" spans="1:5">
      <c r="A72" s="10"/>
      <c r="B72" s="189"/>
      <c r="C72" s="189"/>
      <c r="D72" s="189"/>
      <c r="E72" s="189"/>
    </row>
    <row r="73" spans="1:5" ht="16.5">
      <c r="A73" s="394" t="s">
        <v>426</v>
      </c>
      <c r="B73" s="189"/>
      <c r="C73" s="189"/>
      <c r="D73" s="189"/>
      <c r="E73" s="189"/>
    </row>
    <row r="74" spans="1:5" ht="16.5">
      <c r="A74" s="395" t="s">
        <v>428</v>
      </c>
      <c r="B74" s="189"/>
      <c r="C74" s="189"/>
      <c r="D74" s="189"/>
      <c r="E74" s="189"/>
    </row>
    <row r="75" spans="1:5" ht="16.5">
      <c r="A75" s="395"/>
    </row>
    <row r="76" spans="1:5" ht="14.25">
      <c r="A76" s="8"/>
    </row>
    <row r="77" spans="1:5" ht="14.25">
      <c r="A77" s="8"/>
      <c r="B77" s="264"/>
      <c r="C77" s="264"/>
      <c r="D77" s="264"/>
      <c r="E77" s="264"/>
    </row>
    <row r="78" spans="1:5" ht="14.25">
      <c r="A78" s="8"/>
      <c r="B78" s="18"/>
      <c r="C78" s="18"/>
      <c r="D78" s="18"/>
      <c r="E78" s="18"/>
    </row>
    <row r="79" spans="1:5" s="14" customFormat="1" ht="14.25">
      <c r="A79" s="8"/>
      <c r="B79" s="60"/>
      <c r="C79" s="60"/>
      <c r="D79" s="60"/>
      <c r="E79" s="60"/>
    </row>
    <row r="80" spans="1:5" s="14" customFormat="1">
      <c r="B80" s="48"/>
      <c r="C80" s="48"/>
      <c r="D80" s="48"/>
      <c r="E80" s="48"/>
    </row>
    <row r="81" spans="1:5" s="14" customFormat="1">
      <c r="B81" s="48"/>
      <c r="C81" s="48"/>
      <c r="D81" s="48"/>
      <c r="E81" s="48"/>
    </row>
    <row r="82" spans="1:5" s="14" customFormat="1">
      <c r="B82" s="48"/>
      <c r="C82" s="48"/>
      <c r="D82" s="48"/>
      <c r="E82" s="48"/>
    </row>
    <row r="83" spans="1:5" s="14" customFormat="1">
      <c r="B83" s="48"/>
      <c r="C83" s="48"/>
      <c r="D83" s="48"/>
      <c r="E83" s="48"/>
    </row>
    <row r="84" spans="1:5" s="14" customFormat="1">
      <c r="A84" s="4"/>
      <c r="B84" s="4"/>
      <c r="C84" s="4"/>
      <c r="D84" s="4"/>
      <c r="E84" s="4"/>
    </row>
    <row r="85" spans="1:5" s="42" customFormat="1">
      <c r="B85" s="49"/>
      <c r="C85" s="49"/>
      <c r="D85" s="49"/>
      <c r="E85" s="49"/>
    </row>
    <row r="89" spans="1:5">
      <c r="A89" s="13"/>
      <c r="B89" s="13"/>
      <c r="C89" s="13"/>
      <c r="D89" s="13"/>
      <c r="E89" s="13"/>
    </row>
    <row r="90" spans="1:5">
      <c r="B90" s="17"/>
      <c r="C90" s="17"/>
      <c r="D90" s="17"/>
      <c r="E90" s="17"/>
    </row>
    <row r="91" spans="1:5">
      <c r="B91" s="17"/>
      <c r="C91" s="17"/>
      <c r="D91" s="17"/>
      <c r="E91" s="17"/>
    </row>
    <row r="92" spans="1:5">
      <c r="B92" s="17"/>
      <c r="C92" s="17"/>
      <c r="D92" s="17"/>
      <c r="E92" s="17"/>
    </row>
    <row r="93" spans="1:5">
      <c r="B93" s="17"/>
      <c r="C93" s="17"/>
      <c r="D93" s="17"/>
      <c r="E93" s="17"/>
    </row>
    <row r="94" spans="1:5">
      <c r="B94" s="17"/>
      <c r="C94" s="17"/>
      <c r="D94" s="17"/>
      <c r="E94" s="17"/>
    </row>
    <row r="95" spans="1:5" s="13" customFormat="1">
      <c r="B95" s="18"/>
      <c r="C95" s="18"/>
      <c r="D95" s="18"/>
      <c r="E95" s="18"/>
    </row>
    <row r="96" spans="1:5">
      <c r="B96" s="17"/>
      <c r="C96" s="17"/>
      <c r="D96" s="17"/>
      <c r="E96" s="17"/>
    </row>
    <row r="97" spans="2:5">
      <c r="B97" s="17"/>
      <c r="C97" s="17"/>
      <c r="D97" s="17"/>
      <c r="E97" s="17"/>
    </row>
  </sheetData>
  <phoneticPr fontId="6" type="noConversion"/>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ACPsos</cp:lastModifiedBy>
  <cp:lastPrinted>2020-02-24T12:37:11Z</cp:lastPrinted>
  <dcterms:created xsi:type="dcterms:W3CDTF">1999-03-19T15:29:11Z</dcterms:created>
  <dcterms:modified xsi:type="dcterms:W3CDTF">2020-10-19T13:57:30Z</dcterms:modified>
</cp:coreProperties>
</file>